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5\usuarios$\Asofiduciaria\4. AREA TECNICA\3. SIGAF\2. Informe Gerencial\Informes\"/>
    </mc:Choice>
  </mc:AlternateContent>
  <xr:revisionPtr revIDLastSave="0" documentId="13_ncr:1_{D5F484B6-5972-42F4-99D2-465C15C5F27C}" xr6:coauthVersionLast="36" xr6:coauthVersionMax="36" xr10:uidLastSave="{00000000-0000-0000-0000-000000000000}"/>
  <bookViews>
    <workbookView xWindow="0" yWindow="0" windowWidth="23040" windowHeight="8532" tabRatio="713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_FCP" sheetId="8" r:id="rId10"/>
    <sheet name="Indicadores" sheetId="10" r:id="rId11"/>
  </sheets>
  <externalReferences>
    <externalReference r:id="rId12"/>
    <externalReference r:id="rId13"/>
  </externalReferences>
  <definedNames>
    <definedName name="_xlnm._FilterDatabase" localSheetId="7" hidden="1">Activos!$C$8:$D$8</definedName>
    <definedName name="_xlnm._FilterDatabase" localSheetId="6" hidden="1">Comisiones!$C$76:$D$76</definedName>
    <definedName name="_xlnm._FilterDatabase" localSheetId="9" hidden="1">FIC_FCP!$C$8:$C$8</definedName>
    <definedName name="_xlnm._FilterDatabase" localSheetId="10" hidden="1">Indicadores!$C$8:$C$8</definedName>
    <definedName name="_xlnm._FilterDatabase" localSheetId="8" hidden="1">No_Negocios!$C$8:$D$8</definedName>
    <definedName name="_xlnm._FilterDatabase" localSheetId="4" hidden="1">'P&amp;G_Total'!#REF!</definedName>
    <definedName name="_xlnm._FilterDatabase" localSheetId="5" hidden="1">'P&amp;G_xEntidad'!$B$10:$AC$64</definedName>
    <definedName name="_xlnm.Print_Area" localSheetId="4">'P&amp;G_Total'!$F$8:$M$36</definedName>
    <definedName name="Corte_12Ant">'P&amp;G_Total'!$H$8</definedName>
    <definedName name="Corte_1Ant">'P&amp;G_Total'!$I$8</definedName>
    <definedName name="FechaCorte">'P&amp;G_Total'!$J$8</definedName>
    <definedName name="SOC001_300000">'[1]FTO-SOC-001'!$B$381:$BK$413</definedName>
    <definedName name="SOC001_590000">'[1]FTO-SOC-001'!$B$346:$BK$378</definedName>
    <definedName name="Vector_fecha300000">'[1]FTO-SOC-001'!$B$381:$BK$381</definedName>
    <definedName name="Vector_fecha590000">'[1]FTO-SOC-001'!$B$346:$BK$346</definedName>
    <definedName name="Vector_SF300000">'[1]FTO-SOC-001'!$B$381:$B$413</definedName>
    <definedName name="Vector_SF590000">'[1]FTO-SOC-001'!$B$346:$B$378</definedName>
  </definedNames>
  <calcPr calcId="1790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0" l="1"/>
  <c r="J48" i="10"/>
  <c r="I48" i="10"/>
  <c r="K8" i="10"/>
  <c r="J8" i="10"/>
  <c r="I8" i="10"/>
  <c r="F10" i="8"/>
  <c r="F9" i="8"/>
  <c r="E86" i="4"/>
  <c r="AV36" i="4"/>
  <c r="AY35" i="4"/>
  <c r="AY34" i="4"/>
  <c r="AY33" i="4"/>
  <c r="U33" i="4"/>
  <c r="H33" i="4"/>
  <c r="AY32" i="4"/>
  <c r="U32" i="4"/>
  <c r="H32" i="4"/>
  <c r="AY31" i="4"/>
  <c r="U31" i="4"/>
  <c r="H31" i="4"/>
  <c r="AY30" i="4"/>
  <c r="U30" i="4"/>
  <c r="H30" i="4"/>
  <c r="AY29" i="4"/>
  <c r="U29" i="4"/>
  <c r="H29" i="4"/>
  <c r="AY28" i="4"/>
  <c r="U28" i="4"/>
  <c r="H28" i="4"/>
  <c r="AY27" i="4"/>
  <c r="U27" i="4"/>
  <c r="H27" i="4"/>
  <c r="AY26" i="4"/>
  <c r="U26" i="4"/>
  <c r="H26" i="4"/>
  <c r="AY25" i="4"/>
  <c r="U25" i="4"/>
  <c r="H25" i="4"/>
  <c r="AY24" i="4"/>
  <c r="U24" i="4"/>
  <c r="H24" i="4"/>
  <c r="AY23" i="4"/>
  <c r="U23" i="4"/>
  <c r="H23" i="4"/>
  <c r="AY22" i="4"/>
  <c r="U22" i="4"/>
  <c r="H22" i="4"/>
  <c r="AY21" i="4"/>
  <c r="U21" i="4"/>
  <c r="H21" i="4"/>
  <c r="AY20" i="4"/>
  <c r="U20" i="4"/>
  <c r="H20" i="4"/>
  <c r="AY19" i="4"/>
  <c r="U19" i="4"/>
  <c r="H19" i="4"/>
  <c r="AY18" i="4"/>
  <c r="U18" i="4"/>
  <c r="H18" i="4"/>
  <c r="AY17" i="4"/>
  <c r="AV17" i="4"/>
  <c r="U17" i="4"/>
  <c r="H17" i="4"/>
  <c r="AY16" i="4"/>
  <c r="AV16" i="4"/>
  <c r="U16" i="4"/>
  <c r="H16" i="4"/>
  <c r="AY15" i="4"/>
  <c r="AV15" i="4"/>
  <c r="U15" i="4"/>
  <c r="H15" i="4"/>
  <c r="AY14" i="4"/>
  <c r="AV14" i="4"/>
  <c r="U14" i="4"/>
  <c r="H14" i="4"/>
  <c r="AY13" i="4"/>
  <c r="AV13" i="4"/>
  <c r="U13" i="4"/>
  <c r="H13" i="4"/>
  <c r="AY12" i="4"/>
  <c r="AV12" i="4"/>
  <c r="U12" i="4"/>
  <c r="H12" i="4"/>
  <c r="AY11" i="4"/>
  <c r="AV11" i="4"/>
  <c r="U11" i="4"/>
  <c r="H11" i="4"/>
  <c r="AY10" i="4"/>
  <c r="AV10" i="4"/>
  <c r="AH10" i="4"/>
  <c r="U10" i="4"/>
  <c r="H10" i="4"/>
  <c r="AV9" i="4"/>
  <c r="AK65" i="11"/>
  <c r="AK64" i="11"/>
  <c r="AI64" i="11"/>
  <c r="AH64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AK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AK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AK61" i="11"/>
  <c r="AK60" i="11"/>
  <c r="AK59" i="11"/>
  <c r="AK58" i="11"/>
  <c r="AK57" i="11"/>
  <c r="AK56" i="11"/>
  <c r="AK55" i="11"/>
  <c r="AK54" i="11"/>
  <c r="AK53" i="11"/>
  <c r="AK52" i="11"/>
  <c r="AK51" i="11"/>
  <c r="AK50" i="11"/>
  <c r="AK49" i="11"/>
  <c r="AK48" i="11"/>
  <c r="AK47" i="11"/>
  <c r="AK46" i="11"/>
  <c r="AK45" i="11"/>
  <c r="AK44" i="11"/>
  <c r="AK43" i="11"/>
  <c r="AK42" i="11"/>
  <c r="AK41" i="11"/>
  <c r="AK40" i="11"/>
  <c r="AK39" i="11"/>
  <c r="AK38" i="11"/>
  <c r="AK37" i="11"/>
  <c r="AK36" i="11"/>
  <c r="AK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AK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AK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AK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AK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AK30" i="11"/>
  <c r="AK29" i="11"/>
  <c r="AK28" i="11"/>
  <c r="AK27" i="11"/>
  <c r="AK26" i="11"/>
  <c r="AK25" i="11"/>
  <c r="AK24" i="11"/>
  <c r="AK23" i="11"/>
  <c r="AK22" i="11"/>
  <c r="AK21" i="11"/>
  <c r="AK20" i="11"/>
  <c r="AK19" i="11"/>
  <c r="AK18" i="11"/>
  <c r="AK17" i="11"/>
  <c r="AK16" i="11"/>
  <c r="AK15" i="11"/>
  <c r="AK14" i="11"/>
  <c r="AK13" i="11"/>
  <c r="AK12" i="11"/>
  <c r="AK11" i="11"/>
  <c r="AK10" i="11"/>
  <c r="J35" i="3"/>
  <c r="F35" i="3"/>
  <c r="J34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</calcChain>
</file>

<file path=xl/sharedStrings.xml><?xml version="1.0" encoding="utf-8"?>
<sst xmlns="http://schemas.openxmlformats.org/spreadsheetml/2006/main" count="1265" uniqueCount="264">
  <si>
    <t>DIRECCIÓN ECONÓMICA</t>
  </si>
  <si>
    <t>INFORME GERENCIAL DE RESULTADOS DEL SECTOR FIDUCIARIO</t>
  </si>
  <si>
    <t>ASOCIACIÓN DE FIDUCIARIAS</t>
  </si>
  <si>
    <t>SIGAF</t>
  </si>
  <si>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</si>
  <si>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</si>
  <si>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</si>
  <si>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</si>
  <si>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</si>
  <si>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</si>
  <si>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</si>
  <si>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</si>
  <si>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</si>
  <si>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</si>
  <si>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</si>
  <si>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</si>
  <si>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</si>
  <si>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</si>
  <si>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</si>
  <si>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</si>
  <si>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</si>
  <si>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</si>
  <si>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</si>
  <si>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</si>
  <si>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</si>
  <si>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</si>
  <si>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</si>
  <si>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</si>
  <si>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</si>
  <si>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</si>
  <si>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</si>
  <si>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</si>
  <si>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</si>
  <si>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</si>
  <si>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pensiones voluntarias</t>
  </si>
  <si>
    <t>Pasivos pensionales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</si>
  <si>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</si>
  <si>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</si>
  <si>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</si>
  <si>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</si>
  <si>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</si>
  <si>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</si>
  <si>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</si>
  <si>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</si>
  <si>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</si>
  <si>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</si>
  <si>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</si>
  <si>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</si>
  <si>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Seguridad Social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</si>
  <si>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</si>
  <si>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</si>
  <si>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</si>
  <si>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</si>
  <si>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</si>
  <si>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</si>
  <si>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</si>
  <si>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</si>
  <si>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</si>
  <si>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</si>
  <si>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</si>
  <si>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</si>
  <si>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</si>
  <si>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</si>
  <si>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</si>
  <si>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</si>
  <si>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</si>
  <si>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OLD MUTUAL FIDUCIARIA</t>
  </si>
  <si>
    <t>CREDICORP CAPITAL FIDUCIARIA</t>
  </si>
  <si>
    <t>FIDUCIARIA COLMENA</t>
  </si>
  <si>
    <t>FIDUCIARIA CENTRAL</t>
  </si>
  <si>
    <t>FIDUCOLDEX</t>
  </si>
  <si>
    <t>FIDUCIARIA LA PREVISORA</t>
  </si>
  <si>
    <t>FIDUPAIS</t>
  </si>
  <si>
    <t>GESTION FIDUCIARIA</t>
  </si>
  <si>
    <t>TOTAL</t>
  </si>
  <si>
    <t>CITITRUST COLOMBIA</t>
  </si>
  <si>
    <t>FIDUCIARIA GNB</t>
  </si>
  <si>
    <t>FIDUCIARIA COLSEGUROS</t>
  </si>
  <si>
    <t>FIDUCIARIA BNP PARIBAS</t>
  </si>
  <si>
    <t>FIDUCIARIA FIDUCOR</t>
  </si>
  <si>
    <t>Estados Financieros Sociedades</t>
  </si>
  <si>
    <t>Tema</t>
  </si>
  <si>
    <t>Nombre Hoja</t>
  </si>
  <si>
    <t>No_Negocios</t>
  </si>
  <si>
    <t>Nombre Reporte</t>
  </si>
  <si>
    <t>Rendimientos FICs</t>
  </si>
  <si>
    <t>Activos</t>
  </si>
  <si>
    <t>Activos Administrados</t>
  </si>
  <si>
    <t>Número de negocios</t>
  </si>
  <si>
    <t>FIDUCIARIA XYZ</t>
  </si>
  <si>
    <t>INFORMACIÓN REPORTADA POR SOCIEDADES FIDUCIARIAS</t>
  </si>
  <si>
    <t>ENTIDAD NO REPORTANTE</t>
  </si>
  <si>
    <t>INFORMACIÓN INCOMPLETA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</si>
  <si>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</si>
  <si>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</si>
  <si>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</si>
  <si>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</si>
  <si>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</si>
  <si>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</si>
  <si>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Negocios Fiduciarios</t>
  </si>
  <si>
    <t>CIFRAS OFICIALES PUBLICADAS POR LA SFC</t>
  </si>
  <si>
    <t>COMISIONES NEGOCIOS FIDUCIARIOS POR ENTIDAD*</t>
  </si>
  <si>
    <t>TOTAL COMISIONES POR SOCIEDAD FIDUCIARIA*</t>
  </si>
  <si>
    <t>FUENTES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</si>
  <si>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</si>
  <si>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</si>
  <si>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</si>
  <si>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</si>
  <si>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</si>
  <si>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</si>
  <si>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</si>
  <si>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</si>
  <si>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</si>
  <si>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</si>
  <si>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</si>
  <si>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Indicadores</t>
  </si>
  <si>
    <t>ROE por Entidad</t>
  </si>
  <si>
    <t>Indicadores Gerenciales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</si>
  <si>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</si>
  <si>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</si>
  <si>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</si>
  <si>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</si>
  <si>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</si>
  <si>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</si>
  <si>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</si>
  <si>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</si>
  <si>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</si>
  <si>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</si>
  <si>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</si>
  <si>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</si>
  <si>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</si>
  <si>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</si>
  <si>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</si>
  <si>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</si>
  <si>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</si>
  <si>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</si>
  <si>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</si>
  <si>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</si>
  <si>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</si>
  <si>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</si>
  <si>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</si>
  <si>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</si>
  <si>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</si>
  <si>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</si>
  <si>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</si>
  <si>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</si>
  <si>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</si>
  <si>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</si>
  <si>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</si>
  <si>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>CUENTA</t>
  </si>
  <si>
    <t>CÓDIGO ENTIDAD</t>
  </si>
  <si>
    <t>SOCIEDAD FIDUCIARIA</t>
  </si>
  <si>
    <t>FIDUCAFE</t>
  </si>
  <si>
    <t>FIDUPETROL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</si>
  <si>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</si>
  <si>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</si>
  <si>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</si>
  <si>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</si>
  <si>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</si>
  <si>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</si>
  <si>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</si>
  <si>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</si>
  <si>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</si>
  <si>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</si>
  <si>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</si>
  <si>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</si>
  <si>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</si>
  <si>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</si>
  <si>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</si>
  <si>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</si>
  <si>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</si>
  <si>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</si>
  <si>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</si>
  <si>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</si>
  <si>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</si>
  <si>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</si>
  <si>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</si>
  <si>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</si>
  <si>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P&amp;G_Total</t>
  </si>
  <si>
    <t>COBERTURA DE GASTOS DE PERSONAL POR COMISIONES POR SOCIEDAD FIDUCIARIA</t>
  </si>
  <si>
    <t>Cobertura Gastos de Personal por Comisiones Sector Fiduciario</t>
  </si>
  <si>
    <t>TOTAL AuM FCP POR SOCIEDAD FIDUCIARIA</t>
  </si>
  <si>
    <t>FCP</t>
  </si>
  <si>
    <t>P&amp;G_xEntidad</t>
  </si>
  <si>
    <t>FICs_FCP</t>
  </si>
  <si>
    <t>AuM Fondos de inversión colectiva por Entidad</t>
  </si>
  <si>
    <t>AuM Fondos de capital privado por Entidad</t>
  </si>
  <si>
    <t>Total número de negocios por Entidad</t>
  </si>
  <si>
    <t>Resumen estado de resultados Sociedades Fiduciarias</t>
  </si>
  <si>
    <t>Ranking de utilidades por Entidad</t>
  </si>
  <si>
    <t>Estado de resultados por Entidad</t>
  </si>
  <si>
    <t>Total comisiones por tipo de negocio</t>
  </si>
  <si>
    <t>Total comisiones por tipo de negocio y por Entidad</t>
  </si>
  <si>
    <t>Ranking comisiones FICs Sector Fiduciario por Entidad</t>
  </si>
  <si>
    <t>Ranking comisiones negocios fiduciarios por Entidad</t>
  </si>
  <si>
    <t>Ranking total comisiones por Entidad</t>
  </si>
  <si>
    <t>Ranking honorarios y otros conceptos por Entidad</t>
  </si>
  <si>
    <t>Activos administrados por tipo de negocio</t>
  </si>
  <si>
    <t>Activos administrados por tipo de negocio y por Entidad</t>
  </si>
  <si>
    <t>Total activos administrados por Entidad</t>
  </si>
  <si>
    <t>Número de negocios por tipología</t>
  </si>
  <si>
    <t>Número de negocios por tipología y por Entidad</t>
  </si>
  <si>
    <t>Total rendimientos abonados FICs por Entidad</t>
  </si>
  <si>
    <t>Evolución rendimientos abonados FICs</t>
  </si>
  <si>
    <t>Cobertura gastos de personal por comisiones por Entidad</t>
  </si>
  <si>
    <t>AuM total FICs y FCP por Entidad</t>
  </si>
  <si>
    <t>ITAÚ ASSET MANAGEMENT</t>
  </si>
  <si>
    <t>ITAÚ SECURITIES SERVICES</t>
  </si>
  <si>
    <t>DISCLAIMER</t>
  </si>
  <si>
    <t>La información contenida en este documento es restringida y para uso exclusivo de las Sociedades</t>
  </si>
  <si>
    <t>Fiduciarias afiliadas y de los miembros asociados.</t>
  </si>
  <si>
    <t>La Asociación de Fiduciarias no asume responsabilidad alguna frente a sus afiliadas, asociados y</t>
  </si>
  <si>
    <t xml:space="preserve"> terceros, por los perjuicios originados como consecuencia de la difusión o el uso de la información</t>
  </si>
  <si>
    <t>contenida en el presente informe.</t>
  </si>
  <si>
    <t>La información aquí contenida es restringida y para uso exclusivo de las Sociedades Fiduciarias afiliadas y de los miembros asociados</t>
  </si>
  <si>
    <t>ENTIDAD NO VIGENTE Y/O NO AFILIADA</t>
  </si>
  <si>
    <t>FIDUCIARIA BTG PACTUAL</t>
  </si>
  <si>
    <t>Información reportada por Sociedades Fiduciarias</t>
  </si>
  <si>
    <t>FIDUCIARIA NO AFILIADA</t>
  </si>
  <si>
    <t/>
  </si>
  <si>
    <t>Variación Anual</t>
  </si>
  <si>
    <t xml:space="preserve"> </t>
  </si>
  <si>
    <t>SANTANDER SECURITIES SERVICES</t>
  </si>
  <si>
    <t>SERVITRUST GNB SUDAMERIS</t>
  </si>
  <si>
    <t>Jul-18 Información reportada por Sociedades Fiduciarias</t>
  </si>
  <si>
    <t>Fondos de Capital Privado</t>
  </si>
  <si>
    <t>FIC + FCP</t>
  </si>
  <si>
    <t>FIC</t>
  </si>
  <si>
    <t>FPV</t>
  </si>
  <si>
    <t>COMISIONES FIC SECTOR FIDUCIARIO POR ENTIDAD*</t>
  </si>
  <si>
    <t>COMISIONES FCP SECTOR FIDUCIARIO POR ENTIDAD*</t>
  </si>
  <si>
    <t>Fondos de Inversión Colectiva - (FIC)</t>
  </si>
  <si>
    <t>Fondos de capital privado - (FCP)</t>
  </si>
  <si>
    <t>Fondos de pensiones voluntarias - (FPV)</t>
  </si>
  <si>
    <t>TOTAL AuM FIC POR SOCIEDAD FIDUCIARIA</t>
  </si>
  <si>
    <t>TOTAL AuM FIC + FCP POR SOCIEDAD FIDUCIARIA</t>
  </si>
  <si>
    <t>TOTAL RENDIMIENTOS ABONADOS FIC POR SOCIEDAD FIDUCIARIA</t>
  </si>
  <si>
    <t>OCTUBRE 5 DE 2018</t>
  </si>
  <si>
    <t>CORTE: AGOSTO DE 2018</t>
  </si>
  <si>
    <t>INFORME NO. 28</t>
  </si>
  <si>
    <t>Ago-18 Información reportada por Sociedades Fiduciarias</t>
  </si>
  <si>
    <t>Jul-18 Cifras oficiales publicadas por la SFC</t>
  </si>
  <si>
    <t>Ago-17 Cifras oficiales publicadas por la SFC</t>
  </si>
  <si>
    <t>TOTAL COMISIONES POR TIPO DE NEGOCIO Y POR SOCIEDAD FIDUCIARIA (AGO-18)</t>
  </si>
  <si>
    <t>TOTAL INGRESOS HONORARIOS Y OTROS CONCEPTOS POR SOCIEDAD FIDUCIARIA (AGO-18)</t>
  </si>
  <si>
    <t>Naturaleza Pública</t>
  </si>
  <si>
    <t>Naturaleza Privada</t>
  </si>
  <si>
    <t>ACTIVOS ADMINISTRADOS POR TIPO DE NEGOCIO Y POR SOCIEDAD FIDUCIARIA (AGO-18)</t>
  </si>
  <si>
    <t>ACTIVOS ADMINISTRADOS POR TIPO DE NEGOCIO Y POR SOCIEDAD FIDUCIARIA - NATURALEZA PÚBLICA (AGO-18)</t>
  </si>
  <si>
    <t>ACTIVOS ADMINISTRADOS POR TIPO DE NEGOCIO Y POR SOCIEDAD FIDUCIARIA - NATURALEZA PRIVADA (AGO-18)</t>
  </si>
  <si>
    <t>TOTAL ACTIVOS ADMINISTRADOS POR NATURALEZA DE RECURSOS</t>
  </si>
  <si>
    <t>NÚMERO DE NEGOCIOS POR NATURALEZA DE LOS RECURSOS</t>
  </si>
  <si>
    <t>ACTIVOS ADMINISTRADOS POR NATURALEZA DE LOS RECURSOS</t>
  </si>
  <si>
    <t>NÚMERO DE NEGOCIOS POR TIPOLOGÍA Y POR SOCIEDAD FIDUCIARIA (AGO-18)</t>
  </si>
  <si>
    <t>NÚMERO DE NEGOCIOS POR TIPOLOGÍA Y POR SOCIEDAD FIDUCIARIA - NATURALEZA PÚBLICA (AGO-18)</t>
  </si>
  <si>
    <t>NÚMERO DE NEGOCIOS POR TIPOLOGÍA Y POR SOCIEDAD FIDUCIARIA - NATURALEZA PRIVADA (AGO-18)</t>
  </si>
  <si>
    <t>Ago-17 Información reportada por Sociedades Fiduciarias</t>
  </si>
  <si>
    <t>Activos administrados por tipo de negocio y por Entidad - Naturaleza Pública</t>
  </si>
  <si>
    <t>Activos administrados por tipo de negocio y por Entidad - Naturaleza Privada</t>
  </si>
  <si>
    <t>Total activos administrados por Naturaleza de Recursos</t>
  </si>
  <si>
    <t>TOTAL NÚMERO DE NEGOCIOS POR NATURALEZA DE RECURSOS</t>
  </si>
  <si>
    <t>Número de negocios por tipología y por Entidad - Naturaleza Pública</t>
  </si>
  <si>
    <t>Número de negocios por tipología y por Entidad - Naturaleza Privada</t>
  </si>
  <si>
    <t>Total número de negocios por Naturaleza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</si>
</sst>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dd\-mmm\-yyyy"/>
    <numFmt numFmtId="166" formatCode="_ * #,##0_ ;_ * \-#,##0_ ;_ * &quot;-&quot;??_ ;_ @_ "/>
    <numFmt numFmtId="167" formatCode="_-&quot;$&quot;* #,##0_-;\-&quot;$&quot;* #,##0_-;_-&quot;$&quot;* &quot;-&quot;??_-;_-@_-"/>
    <numFmt numFmtId="168" formatCode="#,##0_ ;\-#,##0\ "/>
    <numFmt numFmtId="169" formatCode="_-* #,##0_-;\-* #,##0_-;_-* &quot;-&quot;??_-;_-@_-"/>
    <numFmt numFmtId="170" formatCode="_(&quot;$&quot;* #,##0.00_);_(&quot;$&quot;* \(#,##0.00\);_(&quot;$&quot;* &quot;-&quot;??_);_(@_)"/>
    <numFmt numFmtId="171" formatCode="0.000%"/>
    <numFmt numFmtId="172" formatCode="0.0000%"/>
    <numFmt numFmtId="173" formatCode="#,##0.0"/>
    <numFmt numFmtId="174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0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 indent="2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11" xfId="0" applyBorder="1"/>
    <xf numFmtId="0" fontId="3" fillId="0" borderId="11" xfId="0" applyFont="1" applyFill="1" applyBorder="1" applyAlignment="1" applyProtection="1">
      <alignment vertical="center"/>
    </xf>
    <xf numFmtId="0" fontId="0" fillId="0" borderId="0" xfId="0" applyFont="1"/>
    <xf numFmtId="0" fontId="8" fillId="0" borderId="0" xfId="0" applyFont="1" applyFill="1" applyAlignment="1" applyProtection="1">
      <alignment vertical="center"/>
    </xf>
    <xf numFmtId="0" fontId="0" fillId="0" borderId="11" xfId="0" applyFont="1" applyBorder="1"/>
    <xf numFmtId="0" fontId="8" fillId="0" borderId="11" xfId="0" applyFont="1" applyFill="1" applyBorder="1" applyAlignment="1" applyProtection="1">
      <alignment vertical="center"/>
    </xf>
    <xf numFmtId="0" fontId="0" fillId="0" borderId="0" xfId="0" applyFont="1" applyBorder="1"/>
    <xf numFmtId="0" fontId="8" fillId="0" borderId="0" xfId="0" applyFont="1" applyFill="1" applyBorder="1" applyAlignment="1" applyProtection="1">
      <alignment vertical="center"/>
    </xf>
    <xf numFmtId="0" fontId="0" fillId="6" borderId="1" xfId="0" applyFill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 applyBorder="1"/>
    <xf numFmtId="0" fontId="0" fillId="5" borderId="1" xfId="0" applyFont="1" applyFill="1" applyBorder="1"/>
    <xf numFmtId="0" fontId="0" fillId="7" borderId="1" xfId="0" applyFont="1" applyFill="1" applyBorder="1"/>
    <xf numFmtId="0" fontId="4" fillId="0" borderId="0" xfId="0" applyFont="1" applyProtection="1"/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Protection="1">
      <protection locked="0"/>
    </xf>
    <xf numFmtId="0" fontId="0" fillId="0" borderId="0" xfId="0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0" xfId="0" applyFont="1" applyBorder="1" applyProtection="1"/>
    <xf numFmtId="0" fontId="4" fillId="0" borderId="6" xfId="0" applyFont="1" applyBorder="1" applyProtection="1"/>
    <xf numFmtId="0" fontId="4" fillId="0" borderId="8" xfId="0" applyFont="1" applyBorder="1" applyProtection="1"/>
    <xf numFmtId="0" fontId="0" fillId="0" borderId="0" xfId="0" applyFont="1" applyFill="1" applyBorder="1"/>
    <xf numFmtId="17" fontId="5" fillId="0" borderId="0" xfId="0" applyNumberFormat="1" applyFont="1" applyBorder="1" applyAlignment="1">
      <alignment horizontal="left" indent="2"/>
    </xf>
    <xf numFmtId="0" fontId="6" fillId="0" borderId="0" xfId="0" applyFont="1" applyAlignment="1">
      <alignment horizontal="left"/>
    </xf>
    <xf numFmtId="164" fontId="0" fillId="0" borderId="0" xfId="0" applyNumberFormat="1"/>
    <xf numFmtId="0" fontId="3" fillId="0" borderId="0" xfId="0" applyFont="1" applyFill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Font="1" applyFill="1" applyAlignment="1" applyProtection="1">
      <alignment horizontal="left" vertical="center"/>
    </xf>
    <xf numFmtId="0" fontId="16" fillId="0" borderId="0" xfId="5" applyFont="1" applyFill="1"/>
    <xf numFmtId="0" fontId="3" fillId="0" borderId="0" xfId="0" applyFont="1" applyAlignment="1" applyProtection="1">
      <alignment vertical="center"/>
    </xf>
    <xf numFmtId="0" fontId="16" fillId="0" borderId="0" xfId="5" applyFont="1" applyFill="1" applyAlignment="1">
      <alignment horizontal="left" indent="1"/>
    </xf>
    <xf numFmtId="0" fontId="16" fillId="0" borderId="0" xfId="5" applyFont="1" applyFill="1" applyAlignment="1"/>
    <xf numFmtId="3" fontId="16" fillId="0" borderId="0" xfId="5" applyNumberFormat="1" applyFont="1" applyFill="1"/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left" vertical="center"/>
    </xf>
    <xf numFmtId="164" fontId="0" fillId="4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left" vertical="center" indent="2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 applyFill="1"/>
    <xf numFmtId="0" fontId="17" fillId="4" borderId="1" xfId="0" applyFont="1" applyFill="1" applyBorder="1" applyAlignment="1" applyProtection="1">
      <alignment horizontal="left" vertical="center" indent="2"/>
    </xf>
    <xf numFmtId="164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left" vertical="center" indent="2"/>
    </xf>
    <xf numFmtId="0" fontId="17" fillId="5" borderId="1" xfId="0" applyFont="1" applyFill="1" applyBorder="1" applyAlignment="1" applyProtection="1">
      <alignment horizontal="left" vertical="center" indent="1"/>
    </xf>
    <xf numFmtId="0" fontId="17" fillId="5" borderId="1" xfId="0" applyFont="1" applyFill="1" applyBorder="1" applyAlignment="1" applyProtection="1">
      <alignment horizontal="left" vertical="center"/>
    </xf>
    <xf numFmtId="0" fontId="17" fillId="4" borderId="1" xfId="0" applyFont="1" applyFill="1" applyBorder="1" applyAlignment="1" applyProtection="1">
      <alignment horizontal="left" vertical="center" indent="1"/>
    </xf>
    <xf numFmtId="0" fontId="16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right" indent="1"/>
    </xf>
    <xf numFmtId="0" fontId="16" fillId="0" borderId="0" xfId="5" applyFont="1" applyFill="1" applyBorder="1" applyAlignment="1">
      <alignment horizontal="left" indent="2"/>
    </xf>
    <xf numFmtId="0" fontId="16" fillId="0" borderId="0" xfId="5" applyFont="1" applyFill="1" applyBorder="1" applyAlignment="1">
      <alignment horizontal="right" indent="1"/>
    </xf>
    <xf numFmtId="171" fontId="16" fillId="0" borderId="0" xfId="7" applyNumberFormat="1" applyFont="1" applyFill="1"/>
    <xf numFmtId="172" fontId="16" fillId="0" borderId="0" xfId="7" applyNumberFormat="1" applyFont="1" applyFill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9" xfId="0" applyBorder="1" applyProtection="1"/>
    <xf numFmtId="0" fontId="0" fillId="0" borderId="0" xfId="0" applyFont="1" applyFill="1"/>
    <xf numFmtId="10" fontId="0" fillId="0" borderId="0" xfId="0" applyNumberFormat="1"/>
    <xf numFmtId="10" fontId="0" fillId="0" borderId="0" xfId="3" applyNumberFormat="1" applyFont="1"/>
    <xf numFmtId="0" fontId="19" fillId="3" borderId="0" xfId="0" applyFont="1" applyFill="1" applyProtection="1"/>
    <xf numFmtId="0" fontId="19" fillId="0" borderId="0" xfId="0" applyFont="1"/>
    <xf numFmtId="0" fontId="19" fillId="3" borderId="2" xfId="0" applyFont="1" applyFill="1" applyBorder="1" applyProtection="1"/>
    <xf numFmtId="0" fontId="19" fillId="3" borderId="3" xfId="0" applyFont="1" applyFill="1" applyBorder="1" applyProtection="1"/>
    <xf numFmtId="0" fontId="19" fillId="3" borderId="4" xfId="0" applyFont="1" applyFill="1" applyBorder="1" applyProtection="1"/>
    <xf numFmtId="0" fontId="19" fillId="3" borderId="5" xfId="0" applyFont="1" applyFill="1" applyBorder="1" applyProtection="1"/>
    <xf numFmtId="0" fontId="19" fillId="3" borderId="0" xfId="0" applyFont="1" applyFill="1" applyBorder="1" applyProtection="1"/>
    <xf numFmtId="0" fontId="19" fillId="3" borderId="6" xfId="0" applyFont="1" applyFill="1" applyBorder="1" applyProtection="1"/>
    <xf numFmtId="0" fontId="20" fillId="0" borderId="11" xfId="0" applyFont="1" applyFill="1" applyBorder="1" applyAlignment="1" applyProtection="1">
      <alignment vertical="center"/>
    </xf>
    <xf numFmtId="0" fontId="21" fillId="3" borderId="0" xfId="0" applyFont="1" applyFill="1" applyBorder="1" applyProtection="1"/>
    <xf numFmtId="0" fontId="21" fillId="3" borderId="0" xfId="0" applyFont="1" applyFill="1" applyBorder="1" applyAlignment="1" applyProtection="1">
      <alignment horizontal="center"/>
    </xf>
    <xf numFmtId="0" fontId="21" fillId="3" borderId="0" xfId="0" applyFont="1" applyFill="1" applyBorder="1" applyAlignment="1" applyProtection="1"/>
    <xf numFmtId="0" fontId="19" fillId="3" borderId="7" xfId="0" applyFont="1" applyFill="1" applyBorder="1" applyProtection="1"/>
    <xf numFmtId="0" fontId="19" fillId="3" borderId="8" xfId="0" applyFont="1" applyFill="1" applyBorder="1" applyProtection="1"/>
    <xf numFmtId="0" fontId="19" fillId="3" borderId="9" xfId="0" applyFont="1" applyFill="1" applyBorder="1" applyProtection="1"/>
    <xf numFmtId="0" fontId="19" fillId="0" borderId="0" xfId="0" applyFont="1" applyProtection="1"/>
    <xf numFmtId="17" fontId="4" fillId="0" borderId="0" xfId="0" applyNumberFormat="1" applyFont="1" applyBorder="1" applyAlignment="1">
      <alignment horizontal="left" indent="2"/>
    </xf>
    <xf numFmtId="165" fontId="6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right"/>
    </xf>
    <xf numFmtId="0" fontId="22" fillId="0" borderId="0" xfId="0" applyFont="1"/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11" xfId="0" applyFont="1" applyBorder="1"/>
    <xf numFmtId="0" fontId="23" fillId="0" borderId="11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vertical="center"/>
    </xf>
    <xf numFmtId="0" fontId="22" fillId="0" borderId="0" xfId="0" applyFont="1" applyBorder="1"/>
    <xf numFmtId="167" fontId="22" fillId="0" borderId="0" xfId="2" applyNumberFormat="1" applyFont="1" applyFill="1" applyBorder="1"/>
    <xf numFmtId="9" fontId="22" fillId="0" borderId="0" xfId="3" applyNumberFormat="1" applyFont="1" applyFill="1" applyBorder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right"/>
    </xf>
    <xf numFmtId="0" fontId="22" fillId="0" borderId="0" xfId="0" applyFont="1" applyFill="1" applyBorder="1"/>
    <xf numFmtId="166" fontId="25" fillId="0" borderId="0" xfId="1" applyNumberFormat="1" applyFont="1" applyFill="1" applyBorder="1" applyAlignment="1">
      <alignment vertical="center"/>
    </xf>
    <xf numFmtId="0" fontId="27" fillId="0" borderId="0" xfId="0" applyFont="1" applyAlignment="1">
      <alignment horizontal="center"/>
    </xf>
    <xf numFmtId="164" fontId="22" fillId="0" borderId="0" xfId="0" applyNumberFormat="1" applyFont="1"/>
    <xf numFmtId="0" fontId="5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28" fillId="0" borderId="0" xfId="0" applyFont="1"/>
    <xf numFmtId="0" fontId="29" fillId="0" borderId="0" xfId="0" applyFont="1" applyFill="1" applyAlignment="1" applyProtection="1">
      <alignment vertical="center"/>
    </xf>
    <xf numFmtId="0" fontId="28" fillId="0" borderId="0" xfId="0" applyFont="1" applyFill="1"/>
    <xf numFmtId="0" fontId="30" fillId="0" borderId="0" xfId="0" applyFont="1" applyFill="1" applyAlignment="1" applyProtection="1">
      <alignment vertical="center"/>
    </xf>
    <xf numFmtId="0" fontId="28" fillId="0" borderId="11" xfId="0" applyFont="1" applyBorder="1"/>
    <xf numFmtId="0" fontId="29" fillId="0" borderId="11" xfId="0" applyFont="1" applyFill="1" applyBorder="1" applyAlignment="1" applyProtection="1">
      <alignment vertical="center"/>
    </xf>
    <xf numFmtId="0" fontId="30" fillId="0" borderId="11" xfId="0" applyFont="1" applyFill="1" applyBorder="1" applyAlignment="1" applyProtection="1">
      <alignment vertical="center"/>
    </xf>
    <xf numFmtId="0" fontId="28" fillId="0" borderId="11" xfId="0" applyFont="1" applyFill="1" applyBorder="1"/>
    <xf numFmtId="0" fontId="28" fillId="0" borderId="0" xfId="0" applyFont="1" applyBorder="1"/>
    <xf numFmtId="0" fontId="31" fillId="0" borderId="0" xfId="0" applyFont="1" applyFill="1" applyBorder="1" applyAlignment="1">
      <alignment horizontal="center" vertical="center" wrapText="1"/>
    </xf>
    <xf numFmtId="17" fontId="31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Border="1" applyAlignment="1" applyProtection="1">
      <alignment horizontal="left" vertical="center"/>
    </xf>
    <xf numFmtId="0" fontId="33" fillId="0" borderId="0" xfId="0" applyFont="1" applyAlignment="1">
      <alignment horizontal="left"/>
    </xf>
    <xf numFmtId="164" fontId="28" fillId="0" borderId="0" xfId="2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left" vertical="center" indent="2"/>
    </xf>
    <xf numFmtId="9" fontId="28" fillId="0" borderId="0" xfId="3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indent="1"/>
    </xf>
    <xf numFmtId="166" fontId="31" fillId="0" borderId="0" xfId="1" applyNumberFormat="1" applyFont="1" applyFill="1" applyBorder="1" applyAlignment="1">
      <alignment vertical="center"/>
    </xf>
    <xf numFmtId="0" fontId="28" fillId="0" borderId="0" xfId="0" applyFont="1" applyFill="1" applyBorder="1"/>
    <xf numFmtId="167" fontId="28" fillId="0" borderId="0" xfId="2" applyNumberFormat="1" applyFont="1" applyFill="1" applyBorder="1"/>
    <xf numFmtId="10" fontId="28" fillId="0" borderId="0" xfId="3" applyNumberFormat="1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Protection="1"/>
    <xf numFmtId="10" fontId="30" fillId="0" borderId="0" xfId="3" applyNumberFormat="1" applyFont="1" applyFill="1" applyBorder="1" applyAlignment="1">
      <alignment horizontal="center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Alignment="1">
      <alignment horizontal="right"/>
    </xf>
    <xf numFmtId="0" fontId="33" fillId="0" borderId="0" xfId="0" applyFont="1" applyAlignment="1">
      <alignment horizontal="right"/>
    </xf>
    <xf numFmtId="167" fontId="26" fillId="0" borderId="0" xfId="0" applyNumberFormat="1" applyFont="1" applyAlignment="1">
      <alignment horizontal="right"/>
    </xf>
    <xf numFmtId="0" fontId="0" fillId="6" borderId="0" xfId="0" applyFont="1" applyFill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169" fontId="1" fillId="0" borderId="0" xfId="1" applyNumberFormat="1" applyFont="1"/>
    <xf numFmtId="165" fontId="17" fillId="0" borderId="0" xfId="0" applyNumberFormat="1" applyFont="1" applyBorder="1" applyAlignment="1" applyProtection="1">
      <alignment horizontal="right" vertical="center"/>
    </xf>
    <xf numFmtId="169" fontId="0" fillId="0" borderId="0" xfId="1" applyNumberFormat="1" applyFont="1"/>
    <xf numFmtId="165" fontId="17" fillId="0" borderId="3" xfId="0" applyNumberFormat="1" applyFont="1" applyBorder="1" applyAlignment="1" applyProtection="1">
      <alignment horizontal="left" vertical="center"/>
    </xf>
    <xf numFmtId="0" fontId="17" fillId="0" borderId="0" xfId="0" applyFont="1" applyAlignment="1">
      <alignment horizontal="left"/>
    </xf>
    <xf numFmtId="0" fontId="16" fillId="0" borderId="0" xfId="0" applyFont="1" applyBorder="1" applyAlignment="1">
      <alignment horizontal="right"/>
    </xf>
    <xf numFmtId="0" fontId="34" fillId="0" borderId="0" xfId="0" applyFont="1"/>
    <xf numFmtId="165" fontId="17" fillId="0" borderId="0" xfId="0" applyNumberFormat="1" applyFont="1" applyBorder="1" applyAlignment="1" applyProtection="1">
      <alignment horizontal="left" vertical="center"/>
    </xf>
    <xf numFmtId="10" fontId="1" fillId="0" borderId="0" xfId="3" applyNumberFormat="1" applyFont="1" applyBorder="1" applyAlignment="1">
      <alignment horizontal="center"/>
    </xf>
    <xf numFmtId="0" fontId="35" fillId="0" borderId="0" xfId="5" applyFont="1" applyFill="1" applyAlignment="1">
      <alignment horizontal="center"/>
    </xf>
    <xf numFmtId="3" fontId="35" fillId="0" borderId="0" xfId="5" applyNumberFormat="1" applyFont="1" applyFill="1"/>
    <xf numFmtId="167" fontId="22" fillId="0" borderId="0" xfId="0" applyNumberFormat="1" applyFont="1"/>
    <xf numFmtId="10" fontId="1" fillId="3" borderId="0" xfId="3" applyNumberFormat="1" applyFont="1" applyFill="1" applyBorder="1" applyAlignment="1" applyProtection="1">
      <alignment horizontal="center" vertical="center"/>
      <protection locked="0"/>
    </xf>
    <xf numFmtId="174" fontId="22" fillId="0" borderId="0" xfId="0" applyNumberFormat="1" applyFont="1"/>
    <xf numFmtId="167" fontId="0" fillId="0" borderId="0" xfId="2" applyNumberFormat="1" applyFont="1" applyFill="1" applyBorder="1"/>
    <xf numFmtId="10" fontId="0" fillId="0" borderId="0" xfId="3" applyNumberFormat="1" applyFont="1" applyFill="1" applyBorder="1" applyAlignment="1">
      <alignment horizontal="center"/>
    </xf>
    <xf numFmtId="9" fontId="0" fillId="0" borderId="0" xfId="3" applyNumberFormat="1" applyFont="1" applyFill="1" applyBorder="1" applyAlignment="1">
      <alignment horizontal="center"/>
    </xf>
    <xf numFmtId="166" fontId="7" fillId="6" borderId="0" xfId="1" applyNumberFormat="1" applyFont="1" applyFill="1" applyBorder="1" applyAlignment="1">
      <alignment vertical="center"/>
    </xf>
    <xf numFmtId="0" fontId="0" fillId="6" borderId="0" xfId="0" applyFill="1" applyBorder="1"/>
    <xf numFmtId="167" fontId="0" fillId="6" borderId="0" xfId="2" applyNumberFormat="1" applyFont="1" applyFill="1" applyBorder="1"/>
    <xf numFmtId="9" fontId="0" fillId="6" borderId="0" xfId="3" applyNumberFormat="1" applyFont="1" applyFill="1" applyBorder="1" applyAlignment="1">
      <alignment horizont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indent="2"/>
    </xf>
    <xf numFmtId="164" fontId="0" fillId="0" borderId="0" xfId="2" applyNumberFormat="1" applyFont="1" applyBorder="1" applyAlignment="1" applyProtection="1">
      <alignment horizontal="center" vertical="center"/>
      <protection locked="0"/>
    </xf>
    <xf numFmtId="0" fontId="0" fillId="9" borderId="0" xfId="0" applyFont="1" applyFill="1" applyBorder="1" applyAlignment="1" applyProtection="1">
      <alignment horizontal="center" vertical="center"/>
      <protection locked="0"/>
    </xf>
    <xf numFmtId="0" fontId="0" fillId="9" borderId="0" xfId="0" applyFont="1" applyFill="1" applyBorder="1" applyAlignment="1" applyProtection="1">
      <alignment horizontal="left" vertical="center" indent="2"/>
    </xf>
    <xf numFmtId="164" fontId="0" fillId="9" borderId="0" xfId="2" applyNumberFormat="1" applyFont="1" applyFill="1" applyBorder="1" applyAlignment="1" applyProtection="1">
      <alignment horizontal="center" vertical="center"/>
      <protection locked="0"/>
    </xf>
    <xf numFmtId="0" fontId="0" fillId="9" borderId="0" xfId="0" applyFont="1" applyFill="1" applyBorder="1" applyAlignment="1" applyProtection="1">
      <alignment horizontal="left" vertical="center" indent="1"/>
    </xf>
    <xf numFmtId="0" fontId="0" fillId="9" borderId="0" xfId="0" applyFont="1" applyFill="1" applyBorder="1" applyAlignment="1" applyProtection="1">
      <alignment horizontal="left" vertical="center"/>
    </xf>
    <xf numFmtId="0" fontId="0" fillId="11" borderId="0" xfId="0" applyFont="1" applyFill="1" applyBorder="1" applyAlignment="1" applyProtection="1">
      <alignment horizontal="center" vertical="center"/>
      <protection locked="0"/>
    </xf>
    <xf numFmtId="0" fontId="0" fillId="11" borderId="0" xfId="0" applyFont="1" applyFill="1" applyBorder="1" applyAlignment="1" applyProtection="1">
      <alignment horizontal="left" vertical="center"/>
    </xf>
    <xf numFmtId="164" fontId="0" fillId="11" borderId="0" xfId="2" applyNumberFormat="1" applyFont="1" applyFill="1" applyBorder="1" applyAlignment="1" applyProtection="1">
      <alignment horizontal="center" vertical="center"/>
      <protection locked="0"/>
    </xf>
    <xf numFmtId="0" fontId="0" fillId="11" borderId="0" xfId="0" applyFont="1" applyFill="1" applyBorder="1" applyAlignment="1" applyProtection="1">
      <alignment horizontal="left" vertical="center" indent="2"/>
    </xf>
    <xf numFmtId="0" fontId="0" fillId="11" borderId="0" xfId="0" applyFont="1" applyFill="1" applyBorder="1" applyAlignment="1" applyProtection="1">
      <alignment horizontal="left" vertical="center" indent="1"/>
    </xf>
    <xf numFmtId="0" fontId="35" fillId="10" borderId="1" xfId="5" applyFont="1" applyFill="1" applyBorder="1" applyAlignment="1">
      <alignment horizontal="left"/>
    </xf>
    <xf numFmtId="0" fontId="35" fillId="10" borderId="1" xfId="5" applyFont="1" applyFill="1" applyBorder="1" applyAlignment="1">
      <alignment horizontal="center"/>
    </xf>
    <xf numFmtId="0" fontId="35" fillId="10" borderId="10" xfId="5" applyNumberFormat="1" applyFont="1" applyFill="1" applyBorder="1" applyAlignment="1">
      <alignment horizontal="left" vertical="center" wrapText="1"/>
    </xf>
    <xf numFmtId="0" fontId="35" fillId="10" borderId="1" xfId="5" applyNumberFormat="1" applyFont="1" applyFill="1" applyBorder="1" applyAlignment="1">
      <alignment horizontal="center" vertical="center" wrapText="1"/>
    </xf>
    <xf numFmtId="0" fontId="35" fillId="10" borderId="10" xfId="5" applyNumberFormat="1" applyFont="1" applyFill="1" applyBorder="1" applyAlignment="1">
      <alignment horizontal="center" vertical="center" wrapText="1"/>
    </xf>
    <xf numFmtId="0" fontId="35" fillId="10" borderId="13" xfId="5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</xf>
    <xf numFmtId="164" fontId="22" fillId="0" borderId="0" xfId="2" applyNumberFormat="1" applyFont="1" applyBorder="1" applyAlignment="1" applyProtection="1">
      <alignment horizontal="center" vertical="center"/>
      <protection locked="0"/>
    </xf>
    <xf numFmtId="9" fontId="22" fillId="0" borderId="0" xfId="3" applyFont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/>
    </xf>
    <xf numFmtId="17" fontId="36" fillId="10" borderId="0" xfId="0" applyNumberFormat="1" applyFont="1" applyFill="1" applyBorder="1" applyAlignment="1">
      <alignment horizontal="center" vertical="center"/>
    </xf>
    <xf numFmtId="17" fontId="36" fillId="10" borderId="0" xfId="4" applyNumberFormat="1" applyFont="1" applyFill="1" applyBorder="1" applyAlignment="1">
      <alignment vertical="center"/>
    </xf>
    <xf numFmtId="167" fontId="2" fillId="10" borderId="0" xfId="2" applyNumberFormat="1" applyFont="1" applyFill="1" applyBorder="1"/>
    <xf numFmtId="10" fontId="2" fillId="10" borderId="0" xfId="3" applyNumberFormat="1" applyFont="1" applyFill="1" applyBorder="1" applyAlignment="1">
      <alignment horizontal="center"/>
    </xf>
    <xf numFmtId="0" fontId="2" fillId="10" borderId="0" xfId="0" applyFont="1" applyFill="1" applyBorder="1" applyAlignment="1" applyProtection="1">
      <alignment horizontal="center" vertical="center"/>
    </xf>
    <xf numFmtId="17" fontId="2" fillId="10" borderId="0" xfId="0" applyNumberFormat="1" applyFont="1" applyFill="1" applyBorder="1" applyAlignment="1" applyProtection="1">
      <alignment horizontal="center" vertical="center"/>
    </xf>
    <xf numFmtId="0" fontId="2" fillId="10" borderId="0" xfId="0" applyFont="1" applyFill="1" applyBorder="1" applyAlignment="1" applyProtection="1">
      <alignment horizontal="right" vertical="center"/>
    </xf>
    <xf numFmtId="164" fontId="2" fillId="10" borderId="0" xfId="2" applyNumberFormat="1" applyFont="1" applyFill="1" applyBorder="1" applyAlignment="1" applyProtection="1">
      <alignment horizontal="center" vertical="center"/>
      <protection locked="0"/>
    </xf>
    <xf numFmtId="9" fontId="2" fillId="10" borderId="0" xfId="3" applyFont="1" applyFill="1" applyBorder="1" applyAlignment="1" applyProtection="1">
      <alignment horizontal="center" vertical="center"/>
      <protection locked="0"/>
    </xf>
    <xf numFmtId="10" fontId="2" fillId="10" borderId="0" xfId="3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/>
    <xf numFmtId="9" fontId="2" fillId="10" borderId="0" xfId="3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/>
    <xf numFmtId="49" fontId="36" fillId="10" borderId="0" xfId="0" applyNumberFormat="1" applyFont="1" applyFill="1" applyBorder="1" applyAlignment="1">
      <alignment horizontal="center" vertical="center" wrapText="1"/>
    </xf>
    <xf numFmtId="17" fontId="36" fillId="10" borderId="0" xfId="0" applyNumberFormat="1" applyFont="1" applyFill="1" applyBorder="1" applyAlignment="1">
      <alignment horizontal="center" vertical="center" wrapText="1"/>
    </xf>
    <xf numFmtId="166" fontId="7" fillId="2" borderId="0" xfId="1" applyNumberFormat="1" applyFont="1" applyFill="1" applyBorder="1" applyAlignment="1">
      <alignment vertical="center"/>
    </xf>
    <xf numFmtId="0" fontId="0" fillId="2" borderId="0" xfId="0" applyFill="1" applyBorder="1"/>
    <xf numFmtId="166" fontId="14" fillId="2" borderId="0" xfId="1" applyNumberFormat="1" applyFont="1" applyFill="1" applyBorder="1" applyAlignment="1">
      <alignment vertical="center"/>
    </xf>
    <xf numFmtId="0" fontId="0" fillId="2" borderId="0" xfId="0" applyFont="1" applyFill="1" applyBorder="1"/>
    <xf numFmtId="166" fontId="25" fillId="2" borderId="0" xfId="1" applyNumberFormat="1" applyFont="1" applyFill="1" applyBorder="1" applyAlignment="1">
      <alignment vertical="center"/>
    </xf>
    <xf numFmtId="169" fontId="27" fillId="0" borderId="0" xfId="1" applyNumberFormat="1" applyFont="1" applyFill="1" applyBorder="1"/>
    <xf numFmtId="10" fontId="22" fillId="0" borderId="0" xfId="3" applyNumberFormat="1" applyFont="1" applyFill="1" applyBorder="1" applyAlignment="1">
      <alignment horizontal="center"/>
    </xf>
    <xf numFmtId="166" fontId="25" fillId="6" borderId="0" xfId="1" applyNumberFormat="1" applyFont="1" applyFill="1" applyBorder="1" applyAlignment="1">
      <alignment vertical="center"/>
    </xf>
    <xf numFmtId="0" fontId="22" fillId="6" borderId="0" xfId="0" applyFont="1" applyFill="1" applyBorder="1"/>
    <xf numFmtId="167" fontId="22" fillId="6" borderId="0" xfId="2" applyNumberFormat="1" applyFont="1" applyFill="1" applyBorder="1"/>
    <xf numFmtId="10" fontId="22" fillId="6" borderId="0" xfId="3" applyNumberFormat="1" applyFont="1" applyFill="1" applyBorder="1" applyAlignment="1">
      <alignment horizontal="center"/>
    </xf>
    <xf numFmtId="9" fontId="22" fillId="6" borderId="0" xfId="3" applyNumberFormat="1" applyFont="1" applyFill="1" applyBorder="1" applyAlignment="1">
      <alignment horizontal="center"/>
    </xf>
    <xf numFmtId="0" fontId="27" fillId="0" borderId="0" xfId="0" applyFont="1" applyBorder="1"/>
    <xf numFmtId="0" fontId="0" fillId="2" borderId="0" xfId="0" applyFill="1" applyBorder="1" applyAlignment="1" applyProtection="1">
      <alignment horizontal="left" vertical="center"/>
    </xf>
    <xf numFmtId="9" fontId="0" fillId="0" borderId="0" xfId="3" applyFont="1" applyBorder="1" applyAlignment="1" applyProtection="1">
      <alignment horizontal="center" vertical="center"/>
      <protection locked="0"/>
    </xf>
    <xf numFmtId="167" fontId="0" fillId="0" borderId="0" xfId="2" applyNumberFormat="1" applyFont="1" applyBorder="1"/>
    <xf numFmtId="9" fontId="0" fillId="0" borderId="0" xfId="3" applyNumberFormat="1" applyFont="1" applyBorder="1" applyAlignment="1">
      <alignment horizontal="center"/>
    </xf>
    <xf numFmtId="167" fontId="1" fillId="0" borderId="0" xfId="2" applyNumberFormat="1" applyFont="1" applyFill="1" applyBorder="1"/>
    <xf numFmtId="10" fontId="0" fillId="6" borderId="0" xfId="3" applyNumberFormat="1" applyFont="1" applyFill="1" applyBorder="1" applyAlignment="1">
      <alignment horizontal="center"/>
    </xf>
    <xf numFmtId="17" fontId="36" fillId="10" borderId="0" xfId="0" applyNumberFormat="1" applyFont="1" applyFill="1" applyBorder="1" applyAlignment="1">
      <alignment horizontal="center" vertical="center"/>
    </xf>
    <xf numFmtId="3" fontId="0" fillId="0" borderId="0" xfId="2" applyNumberFormat="1" applyFont="1" applyBorder="1" applyAlignment="1" applyProtection="1">
      <alignment horizontal="center" vertical="center"/>
      <protection locked="0"/>
    </xf>
    <xf numFmtId="3" fontId="2" fillId="10" borderId="0" xfId="2" applyNumberFormat="1" applyFont="1" applyFill="1" applyBorder="1" applyAlignment="1" applyProtection="1">
      <alignment horizontal="center" vertical="center"/>
      <protection locked="0"/>
    </xf>
    <xf numFmtId="168" fontId="0" fillId="0" borderId="0" xfId="2" applyNumberFormat="1" applyFont="1" applyBorder="1" applyAlignment="1">
      <alignment horizontal="center" vertical="center"/>
    </xf>
    <xf numFmtId="168" fontId="0" fillId="0" borderId="0" xfId="2" applyNumberFormat="1" applyFont="1" applyFill="1" applyBorder="1" applyAlignment="1">
      <alignment horizontal="center" vertical="center"/>
    </xf>
    <xf numFmtId="168" fontId="2" fillId="10" borderId="0" xfId="2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" fontId="0" fillId="0" borderId="0" xfId="2" applyNumberFormat="1" applyFont="1" applyFill="1" applyBorder="1" applyAlignment="1">
      <alignment horizontal="center" vertical="center"/>
    </xf>
    <xf numFmtId="1" fontId="0" fillId="6" borderId="0" xfId="1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 applyProtection="1">
      <alignment horizontal="left" vertical="center"/>
    </xf>
    <xf numFmtId="164" fontId="28" fillId="0" borderId="0" xfId="2" applyNumberFormat="1" applyFont="1" applyBorder="1" applyAlignment="1" applyProtection="1">
      <alignment horizontal="center" vertical="center"/>
      <protection locked="0"/>
    </xf>
    <xf numFmtId="9" fontId="28" fillId="0" borderId="0" xfId="3" applyFont="1" applyBorder="1" applyAlignment="1" applyProtection="1">
      <alignment horizontal="center" vertical="center"/>
      <protection locked="0"/>
    </xf>
    <xf numFmtId="0" fontId="32" fillId="10" borderId="0" xfId="0" applyFont="1" applyFill="1" applyBorder="1" applyAlignment="1" applyProtection="1">
      <alignment horizontal="center" vertical="center"/>
    </xf>
    <xf numFmtId="17" fontId="32" fillId="10" borderId="0" xfId="0" applyNumberFormat="1" applyFont="1" applyFill="1" applyBorder="1" applyAlignment="1" applyProtection="1">
      <alignment horizontal="center" vertical="center"/>
    </xf>
    <xf numFmtId="0" fontId="0" fillId="6" borderId="0" xfId="0" applyFont="1" applyFill="1" applyBorder="1"/>
    <xf numFmtId="167" fontId="28" fillId="8" borderId="0" xfId="2" applyNumberFormat="1" applyFont="1" applyFill="1" applyBorder="1"/>
    <xf numFmtId="10" fontId="28" fillId="6" borderId="0" xfId="3" applyNumberFormat="1" applyFont="1" applyFill="1" applyBorder="1" applyAlignment="1">
      <alignment horizontal="center"/>
    </xf>
    <xf numFmtId="9" fontId="28" fillId="6" borderId="0" xfId="3" applyNumberFormat="1" applyFont="1" applyFill="1" applyBorder="1" applyAlignment="1">
      <alignment horizontal="center"/>
    </xf>
    <xf numFmtId="0" fontId="28" fillId="6" borderId="0" xfId="0" applyFont="1" applyFill="1" applyBorder="1"/>
    <xf numFmtId="166" fontId="7" fillId="8" borderId="0" xfId="1" applyNumberFormat="1" applyFont="1" applyFill="1" applyBorder="1" applyAlignment="1">
      <alignment vertical="center"/>
    </xf>
    <xf numFmtId="166" fontId="31" fillId="2" borderId="0" xfId="1" applyNumberFormat="1" applyFont="1" applyFill="1" applyBorder="1" applyAlignment="1">
      <alignment vertical="center"/>
    </xf>
    <xf numFmtId="0" fontId="28" fillId="2" borderId="0" xfId="0" applyFont="1" applyFill="1" applyBorder="1"/>
    <xf numFmtId="167" fontId="28" fillId="6" borderId="0" xfId="2" applyNumberFormat="1" applyFont="1" applyFill="1" applyBorder="1"/>
    <xf numFmtId="167" fontId="28" fillId="3" borderId="0" xfId="2" applyNumberFormat="1" applyFont="1" applyFill="1" applyBorder="1"/>
    <xf numFmtId="10" fontId="0" fillId="0" borderId="0" xfId="3" applyNumberFormat="1" applyFont="1" applyBorder="1" applyAlignment="1" applyProtection="1">
      <alignment horizontal="center" vertical="center"/>
      <protection locked="0"/>
    </xf>
    <xf numFmtId="2" fontId="0" fillId="0" borderId="0" xfId="3" applyNumberFormat="1" applyFont="1" applyBorder="1" applyAlignment="1" applyProtection="1">
      <alignment horizontal="center" vertical="center"/>
      <protection locked="0"/>
    </xf>
    <xf numFmtId="10" fontId="0" fillId="0" borderId="0" xfId="2" applyNumberFormat="1" applyFont="1" applyFill="1" applyBorder="1" applyAlignment="1">
      <alignment horizontal="center" vertical="center"/>
    </xf>
    <xf numFmtId="10" fontId="0" fillId="0" borderId="0" xfId="3" applyNumberFormat="1" applyFont="1" applyFill="1" applyBorder="1" applyAlignment="1">
      <alignment horizontal="center" vertical="center"/>
    </xf>
    <xf numFmtId="10" fontId="0" fillId="6" borderId="0" xfId="2" applyNumberFormat="1" applyFont="1" applyFill="1" applyBorder="1" applyAlignment="1">
      <alignment horizontal="center" vertical="center"/>
    </xf>
    <xf numFmtId="10" fontId="0" fillId="6" borderId="0" xfId="3" applyNumberFormat="1" applyFont="1" applyFill="1" applyBorder="1" applyAlignment="1">
      <alignment horizontal="center" vertical="center"/>
    </xf>
    <xf numFmtId="173" fontId="0" fillId="0" borderId="0" xfId="2" applyNumberFormat="1" applyFont="1" applyFill="1" applyBorder="1" applyAlignment="1">
      <alignment horizontal="center" vertical="center"/>
    </xf>
    <xf numFmtId="173" fontId="0" fillId="6" borderId="0" xfId="2" applyNumberFormat="1" applyFont="1" applyFill="1" applyBorder="1" applyAlignment="1">
      <alignment horizontal="center" vertical="center"/>
    </xf>
    <xf numFmtId="4" fontId="2" fillId="10" borderId="0" xfId="3" applyNumberFormat="1" applyFont="1" applyFill="1" applyBorder="1" applyAlignment="1">
      <alignment horizontal="center"/>
    </xf>
    <xf numFmtId="166" fontId="31" fillId="8" borderId="0" xfId="1" applyNumberFormat="1" applyFont="1" applyFill="1" applyBorder="1" applyAlignment="1">
      <alignment vertical="center"/>
    </xf>
    <xf numFmtId="166" fontId="7" fillId="8" borderId="0" xfId="1" applyNumberFormat="1" applyFont="1" applyFill="1" applyBorder="1" applyAlignment="1">
      <alignment horizontal="right" vertical="center"/>
    </xf>
    <xf numFmtId="166" fontId="7" fillId="2" borderId="0" xfId="1" applyNumberFormat="1" applyFont="1" applyFill="1" applyBorder="1" applyAlignment="1">
      <alignment horizontal="right" vertical="center"/>
    </xf>
    <xf numFmtId="17" fontId="36" fillId="10" borderId="0" xfId="0" applyNumberFormat="1" applyFont="1" applyFill="1" applyBorder="1" applyAlignment="1">
      <alignment horizontal="center" vertical="center"/>
    </xf>
    <xf numFmtId="169" fontId="0" fillId="0" borderId="0" xfId="1" applyNumberFormat="1" applyFont="1" applyBorder="1" applyAlignment="1" applyProtection="1">
      <alignment horizontal="center" vertical="center"/>
      <protection locked="0"/>
    </xf>
    <xf numFmtId="169" fontId="2" fillId="10" borderId="0" xfId="1" applyNumberFormat="1" applyFont="1" applyFill="1" applyBorder="1" applyAlignment="1" applyProtection="1">
      <alignment horizontal="center" vertical="center"/>
      <protection locked="0"/>
    </xf>
    <xf numFmtId="17" fontId="36" fillId="10" borderId="0" xfId="0" applyNumberFormat="1" applyFont="1" applyFill="1" applyBorder="1" applyAlignment="1">
      <alignment horizontal="center" vertical="center"/>
    </xf>
    <xf numFmtId="9" fontId="0" fillId="0" borderId="0" xfId="3" applyFont="1"/>
    <xf numFmtId="9" fontId="0" fillId="0" borderId="0" xfId="3" applyNumberFormat="1" applyFont="1"/>
    <xf numFmtId="0" fontId="36" fillId="3" borderId="0" xfId="0" applyFont="1" applyFill="1" applyBorder="1" applyAlignment="1">
      <alignment horizontal="center" vertical="center" wrapText="1"/>
    </xf>
    <xf numFmtId="9" fontId="0" fillId="0" borderId="0" xfId="3" applyFont="1" applyBorder="1" applyAlignment="1" applyProtection="1">
      <alignment horizontal="center" vertical="center"/>
    </xf>
    <xf numFmtId="3" fontId="0" fillId="0" borderId="0" xfId="2" applyNumberFormat="1" applyFont="1" applyBorder="1" applyAlignment="1">
      <alignment horizontal="center"/>
    </xf>
    <xf numFmtId="3" fontId="0" fillId="0" borderId="0" xfId="2" applyNumberFormat="1" applyFont="1" applyFill="1" applyBorder="1" applyAlignment="1">
      <alignment horizontal="center"/>
    </xf>
    <xf numFmtId="3" fontId="1" fillId="0" borderId="0" xfId="2" applyNumberFormat="1" applyFont="1" applyFill="1" applyBorder="1" applyAlignment="1">
      <alignment horizontal="center"/>
    </xf>
    <xf numFmtId="3" fontId="2" fillId="10" borderId="0" xfId="2" applyNumberFormat="1" applyFont="1" applyFill="1" applyBorder="1" applyAlignment="1">
      <alignment horizontal="center"/>
    </xf>
    <xf numFmtId="0" fontId="21" fillId="3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17" fontId="36" fillId="10" borderId="0" xfId="0" applyNumberFormat="1" applyFont="1" applyFill="1" applyBorder="1" applyAlignment="1">
      <alignment horizontal="center" vertical="center"/>
    </xf>
    <xf numFmtId="0" fontId="35" fillId="10" borderId="10" xfId="5" applyNumberFormat="1" applyFont="1" applyFill="1" applyBorder="1" applyAlignment="1">
      <alignment horizontal="center" vertical="center" wrapText="1"/>
    </xf>
    <xf numFmtId="0" fontId="35" fillId="10" borderId="12" xfId="5" applyNumberFormat="1" applyFont="1" applyFill="1" applyBorder="1" applyAlignment="1">
      <alignment horizontal="center" vertical="center" wrapText="1"/>
    </xf>
    <xf numFmtId="0" fontId="35" fillId="10" borderId="10" xfId="5" applyFont="1" applyFill="1" applyBorder="1" applyAlignment="1">
      <alignment horizontal="center" vertical="center" wrapText="1"/>
    </xf>
    <xf numFmtId="0" fontId="35" fillId="10" borderId="12" xfId="5" applyFont="1" applyFill="1" applyBorder="1" applyAlignment="1">
      <alignment horizontal="center" vertical="center" wrapText="1"/>
    </xf>
    <xf numFmtId="9" fontId="25" fillId="2" borderId="0" xfId="3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17" fontId="36" fillId="10" borderId="0" xfId="4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7" fillId="0" borderId="0" xfId="0" applyFont="1" applyFill="1" applyBorder="1"/>
    <xf numFmtId="0" fontId="0" fillId="0" borderId="0" xfId="0" applyBorder="1" applyProtection="1"/>
  </cellXfs>
  <cellStyles count="8"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family val="2"/>
        <scheme val="none"/>
      </font>
      <protection locked="0" hidden="0"/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</font>
      <protection locked="0" hidden="0"/>
    </dxf>
  </dxfs>
  <tableStyles count="0" defaultTableStyle="TableStyleMedium2" defaultPivotStyle="PivotStyleLight16"/>
  <colors>
    <mruColors>
      <color rgb="FFCC3300"/>
      <color rgb="FF33CC33"/>
      <color rgb="FFC55A1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412818604076"/>
          <c:y val="1.9611961134343478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ago-17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108618098032409E-2"/>
                  <c:y val="3.1739811520501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C3-45C9-BB17-6899FA5FD72E}"/>
                </c:ext>
              </c:extLst>
            </c:dLbl>
            <c:dLbl>
              <c:idx val="1"/>
              <c:layout>
                <c:manualLayout>
                  <c:x val="-2.0599257011193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3-45C9-BB17-6899FA5FD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Comisiones!$C$9:$C$17</c:f>
              <c:strCache>
                <c:ptCount val="9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Fondos de Capital Privado</c:v>
                </c:pt>
                <c:pt idx="8">
                  <c:v>Otros relacionados con los recursos de la seguridad social </c:v>
                </c:pt>
              </c:strCache>
            </c:strRef>
          </c:cat>
          <c:val>
            <c:numRef>
              <c:f>Comisiones!$D$9:$D$17</c:f>
              <c:numCache>
                <c:formatCode>_("$"* #,##0_);_("$"* \(#,##0\);_("$"* "-"??_);_(@_)</c:formatCode>
                <c:ptCount val="9"/>
                <c:pt idx="0">
                  <c:v>467935.08</c:v>
                </c:pt>
                <c:pt idx="1">
                  <c:v>161316.97</c:v>
                </c:pt>
                <c:pt idx="2">
                  <c:v>88465.97</c:v>
                </c:pt>
                <c:pt idx="3">
                  <c:v>86290.639999999985</c:v>
                </c:pt>
                <c:pt idx="4">
                  <c:v>70215.63</c:v>
                </c:pt>
                <c:pt idx="5">
                  <c:v>36730.820000000007</c:v>
                </c:pt>
                <c:pt idx="6">
                  <c:v>28395.11</c:v>
                </c:pt>
                <c:pt idx="8">
                  <c:v>24083.48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ago-18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dLbl>
              <c:idx val="8"/>
              <c:layout>
                <c:manualLayout>
                  <c:x val="5.6179791848710329E-3"/>
                  <c:y val="0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9B-4A49-B48C-3E6EDEBDCB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Comisiones!$C$9:$C$17</c:f>
              <c:strCache>
                <c:ptCount val="9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Fondos de Capital Privado</c:v>
                </c:pt>
                <c:pt idx="8">
                  <c:v>Otros relacionados con los recursos de la seguridad social </c:v>
                </c:pt>
              </c:strCache>
            </c:strRef>
          </c:cat>
          <c:val>
            <c:numRef>
              <c:f>Comisiones!$E$9:$E$17</c:f>
              <c:numCache>
                <c:formatCode>_("$"* #,##0_);_("$"* \(#,##0\);_("$"* "-"??_);_(@_)</c:formatCode>
                <c:ptCount val="9"/>
                <c:pt idx="0">
                  <c:v>513416.63999999996</c:v>
                </c:pt>
                <c:pt idx="1">
                  <c:v>179252.00000000003</c:v>
                </c:pt>
                <c:pt idx="2">
                  <c:v>87909.569999999992</c:v>
                </c:pt>
                <c:pt idx="3">
                  <c:v>96474.420000000042</c:v>
                </c:pt>
                <c:pt idx="4">
                  <c:v>75550.439999999988</c:v>
                </c:pt>
                <c:pt idx="5">
                  <c:v>40800.98000000001</c:v>
                </c:pt>
                <c:pt idx="6">
                  <c:v>33377.909999999996</c:v>
                </c:pt>
                <c:pt idx="7">
                  <c:v>21766.260000000002</c:v>
                </c:pt>
                <c:pt idx="8">
                  <c:v>232.83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Comisiones!$C$48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42977</c:v>
                </c:pt>
                <c:pt idx="1">
                  <c:v>43342</c:v>
                </c:pt>
              </c:numCache>
            </c:numRef>
          </c:cat>
          <c:val>
            <c:numRef>
              <c:f>(Comisiones!$D$48,Comisiones!$E$48)</c:f>
              <c:numCache>
                <c:formatCode>0.00%</c:formatCode>
                <c:ptCount val="2"/>
                <c:pt idx="0">
                  <c:v>0.51430484526335329</c:v>
                </c:pt>
                <c:pt idx="1">
                  <c:v>0.48970960144636483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Comisiones!$C$47</c:f>
              <c:strCache>
                <c:ptCount val="1"/>
                <c:pt idx="0">
                  <c:v>FIC + FCP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42977</c:v>
                </c:pt>
                <c:pt idx="1">
                  <c:v>43342</c:v>
                </c:pt>
              </c:numCache>
            </c:numRef>
          </c:cat>
          <c:val>
            <c:numRef>
              <c:f>(Comisiones!$D$47,Comisiones!$E$47)</c:f>
              <c:numCache>
                <c:formatCode>0.00%</c:formatCode>
                <c:ptCount val="2"/>
                <c:pt idx="0">
                  <c:v>0.48569515473664665</c:v>
                </c:pt>
                <c:pt idx="1">
                  <c:v>0.51029039855363512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23740776"/>
        <c:axId val="623735200"/>
      </c:barChart>
      <c:catAx>
        <c:axId val="6237407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35200"/>
        <c:crosses val="autoZero"/>
        <c:auto val="0"/>
        <c:lblAlgn val="ctr"/>
        <c:lblOffset val="100"/>
        <c:noMultiLvlLbl val="1"/>
      </c:catAx>
      <c:valAx>
        <c:axId val="623735200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4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ago-17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680407240223276E-2"/>
                  <c:y val="-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D3-46F7-9C33-7BB5804D7154}"/>
                </c:ext>
              </c:extLst>
            </c:dLbl>
            <c:dLbl>
              <c:idx val="1"/>
              <c:layout>
                <c:manualLayout>
                  <c:x val="-1.0011777634477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3-46F7-9C33-7BB5804D7154}"/>
                </c:ext>
              </c:extLst>
            </c:dLbl>
            <c:dLbl>
              <c:idx val="2"/>
              <c:layout>
                <c:manualLayout>
                  <c:x val="-8.3431480287309723E-3"/>
                  <c:y val="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3-46F7-9C33-7BB5804D7154}"/>
                </c:ext>
              </c:extLst>
            </c:dLbl>
            <c:dLbl>
              <c:idx val="3"/>
              <c:layout>
                <c:manualLayout>
                  <c:x val="-6.6745184229847904E-3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3-46F7-9C33-7BB5804D7154}"/>
                </c:ext>
              </c:extLst>
            </c:dLbl>
            <c:dLbl>
              <c:idx val="4"/>
              <c:layout>
                <c:manualLayout>
                  <c:x val="-8.3431480287309116E-3"/>
                  <c:y val="3.2672903332198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D3-46F7-9C33-7BB5804D7154}"/>
                </c:ext>
              </c:extLst>
            </c:dLbl>
            <c:dLbl>
              <c:idx val="5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3-46F7-9C33-7BB5804D7154}"/>
                </c:ext>
              </c:extLst>
            </c:dLbl>
            <c:dLbl>
              <c:idx val="6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3-46F7-9C33-7BB5804D715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3CD3-46F7-9C33-7BB5804D71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119526049.00000001</c:v>
                </c:pt>
                <c:pt idx="1">
                  <c:v>103315698.82000001</c:v>
                </c:pt>
                <c:pt idx="2">
                  <c:v>76543665.36999999</c:v>
                </c:pt>
                <c:pt idx="3">
                  <c:v>51805892.390000001</c:v>
                </c:pt>
                <c:pt idx="4">
                  <c:v>48342035.140000008</c:v>
                </c:pt>
                <c:pt idx="5">
                  <c:v>40625755.679999992</c:v>
                </c:pt>
                <c:pt idx="6">
                  <c:v>11873308.48</c:v>
                </c:pt>
                <c:pt idx="7">
                  <c:v>1962507.82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ago-18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</c:strCache>
            </c:strRef>
          </c:cat>
          <c:val>
            <c:numRef>
              <c:f>Activos!$E$9:$E$16</c:f>
              <c:numCache>
                <c:formatCode>_("$"* #,##0_);_("$"* \(#,##0\);_("$"* "-"??_);_(@_)</c:formatCode>
                <c:ptCount val="8"/>
                <c:pt idx="0">
                  <c:v>128877913.5</c:v>
                </c:pt>
                <c:pt idx="1">
                  <c:v>118384761.61999999</c:v>
                </c:pt>
                <c:pt idx="2">
                  <c:v>78324308.00999999</c:v>
                </c:pt>
                <c:pt idx="3">
                  <c:v>56545672.439999998</c:v>
                </c:pt>
                <c:pt idx="4">
                  <c:v>54633128.039999992</c:v>
                </c:pt>
                <c:pt idx="5">
                  <c:v>45668345.289999999</c:v>
                </c:pt>
                <c:pt idx="6">
                  <c:v>13848086.949999999</c:v>
                </c:pt>
                <c:pt idx="7">
                  <c:v>2256312.9799999995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Activos!$D$47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564-96C6-03C7134C3E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564-96C6-03C7134C3E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60-4564-96C6-03C7134C3E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60-4564-96C6-03C7134C3E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60-4564-96C6-03C7134C3E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74%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60-4564-96C6-03C7134C3E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Activos!$C$48:$C$56</c:f>
              <c:strCache>
                <c:ptCount val="9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  <c:pt idx="8">
                  <c:v>Total</c:v>
                </c:pt>
              </c:strCache>
            </c:strRef>
          </c:cat>
          <c:val>
            <c:numRef>
              <c:f>Activos!$D$48:$D$56</c:f>
              <c:numCache>
                <c:formatCode>_("$"* #,##0_);_("$"* \(#,##0\);_("$"* "-"??_);_(@_)</c:formatCode>
                <c:ptCount val="9"/>
                <c:pt idx="0">
                  <c:v>91227782.470000029</c:v>
                </c:pt>
                <c:pt idx="1">
                  <c:v>113751820.77999999</c:v>
                </c:pt>
                <c:pt idx="2">
                  <c:v>6230115.5899999999</c:v>
                </c:pt>
                <c:pt idx="3">
                  <c:v>50452846.719999999</c:v>
                </c:pt>
                <c:pt idx="4">
                  <c:v>53714331.969999991</c:v>
                </c:pt>
                <c:pt idx="5">
                  <c:v>35042963.31000001</c:v>
                </c:pt>
                <c:pt idx="6">
                  <c:v>13848086.949999999</c:v>
                </c:pt>
                <c:pt idx="7">
                  <c:v>2217635.5599999996</c:v>
                </c:pt>
                <c:pt idx="8">
                  <c:v>366485583.34999996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F8E-A219-8BDFCC5F9F8C}"/>
            </c:ext>
          </c:extLst>
        </c:ser>
        <c:ser>
          <c:idx val="1"/>
          <c:order val="1"/>
          <c:tx>
            <c:strRef>
              <c:f>Activos!$E$47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60-4564-96C6-03C7134C3E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60-4564-96C6-03C7134C3E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60-4564-96C6-03C7134C3E2C}"/>
                </c:ext>
              </c:extLst>
            </c:dLbl>
            <c:dLbl>
              <c:idx val="4"/>
              <c:layout>
                <c:manualLayout>
                  <c:x val="-1.6226237186702662E-3"/>
                  <c:y val="-3.35329320236420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60-4564-96C6-03C7134C3E2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60-4564-96C6-03C7134C3E2C}"/>
                </c:ext>
              </c:extLst>
            </c:dLbl>
            <c:dLbl>
              <c:idx val="7"/>
              <c:layout>
                <c:manualLayout>
                  <c:x val="0"/>
                  <c:y val="-3.35329320236420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60-4564-96C6-03C7134C3E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60-4564-96C6-03C7134C3E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Activos!$C$48:$C$56</c:f>
              <c:strCache>
                <c:ptCount val="9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  <c:pt idx="8">
                  <c:v>Total</c:v>
                </c:pt>
              </c:strCache>
            </c:strRef>
          </c:cat>
          <c:val>
            <c:numRef>
              <c:f>Activos!$E$48:$E$56</c:f>
              <c:numCache>
                <c:formatCode>_("$"* #,##0_);_("$"* \(#,##0\);_("$"* "-"??_);_(@_)</c:formatCode>
                <c:ptCount val="9"/>
                <c:pt idx="0">
                  <c:v>37650131.019999996</c:v>
                </c:pt>
                <c:pt idx="1">
                  <c:v>4632940.8499999996</c:v>
                </c:pt>
                <c:pt idx="2">
                  <c:v>72094192.419999987</c:v>
                </c:pt>
                <c:pt idx="3">
                  <c:v>6092825.7200000007</c:v>
                </c:pt>
                <c:pt idx="4">
                  <c:v>918796.07000000007</c:v>
                </c:pt>
                <c:pt idx="5">
                  <c:v>10625381.99</c:v>
                </c:pt>
                <c:pt idx="6">
                  <c:v>0</c:v>
                </c:pt>
                <c:pt idx="7">
                  <c:v>38677.42</c:v>
                </c:pt>
                <c:pt idx="8">
                  <c:v>132052945.48999998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2-4F8E-A219-8BDFCC5F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855838424"/>
        <c:axId val="855839736"/>
      </c:barChart>
      <c:catAx>
        <c:axId val="85583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5839736"/>
        <c:crosses val="autoZero"/>
        <c:auto val="1"/>
        <c:lblAlgn val="ctr"/>
        <c:lblOffset val="100"/>
        <c:noMultiLvlLbl val="0"/>
      </c:catAx>
      <c:valAx>
        <c:axId val="8558397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583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07001040580281E-2"/>
          <c:y val="0.10457521721744492"/>
          <c:w val="0.90483451153431216"/>
          <c:h val="0.63716156510810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ago-17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(FIC)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9945</c:v>
                </c:pt>
                <c:pt idx="1">
                  <c:v>5997</c:v>
                </c:pt>
                <c:pt idx="2">
                  <c:v>2345</c:v>
                </c:pt>
                <c:pt idx="3">
                  <c:v>1311</c:v>
                </c:pt>
                <c:pt idx="4">
                  <c:v>105</c:v>
                </c:pt>
                <c:pt idx="5">
                  <c:v>90</c:v>
                </c:pt>
                <c:pt idx="6">
                  <c:v>40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ago-18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(FIC)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10549</c:v>
                </c:pt>
                <c:pt idx="1">
                  <c:v>6010</c:v>
                </c:pt>
                <c:pt idx="2">
                  <c:v>2290</c:v>
                </c:pt>
                <c:pt idx="3">
                  <c:v>1311</c:v>
                </c:pt>
                <c:pt idx="4">
                  <c:v>96</c:v>
                </c:pt>
                <c:pt idx="5">
                  <c:v>91</c:v>
                </c:pt>
                <c:pt idx="6">
                  <c:v>62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No_Negocios!$D$48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34-4909-8192-AD12D8DBEC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34-4909-8192-AD12D8DBEC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34-4909-8192-AD12D8DBEC2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34-4909-8192-AD12D8DBEC2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34-4909-8192-AD12D8DBEC2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74%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34-4909-8192-AD12D8DBE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No_Negocios!$C$49:$C$57</c:f>
              <c:strCache>
                <c:ptCount val="9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(FIC)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  <c:pt idx="8">
                  <c:v>Total</c:v>
                </c:pt>
              </c:strCache>
            </c:strRef>
          </c:cat>
          <c:val>
            <c:numRef>
              <c:f>No_Negocios!$D$49:$D$57</c:f>
              <c:numCache>
                <c:formatCode>#,##0</c:formatCode>
                <c:ptCount val="9"/>
                <c:pt idx="0">
                  <c:v>7509</c:v>
                </c:pt>
                <c:pt idx="1">
                  <c:v>4004</c:v>
                </c:pt>
                <c:pt idx="2">
                  <c:v>2180</c:v>
                </c:pt>
                <c:pt idx="3">
                  <c:v>1296</c:v>
                </c:pt>
                <c:pt idx="4">
                  <c:v>33</c:v>
                </c:pt>
                <c:pt idx="5">
                  <c:v>87</c:v>
                </c:pt>
                <c:pt idx="6">
                  <c:v>62</c:v>
                </c:pt>
                <c:pt idx="7">
                  <c:v>15</c:v>
                </c:pt>
                <c:pt idx="8">
                  <c:v>15186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34-4909-8192-AD12D8DBEC26}"/>
            </c:ext>
          </c:extLst>
        </c:ser>
        <c:ser>
          <c:idx val="1"/>
          <c:order val="1"/>
          <c:tx>
            <c:strRef>
              <c:f>No_Negocios!$E$48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34-4909-8192-AD12D8DBEC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34-4909-8192-AD12D8DBEC26}"/>
                </c:ext>
              </c:extLst>
            </c:dLbl>
            <c:dLbl>
              <c:idx val="3"/>
              <c:layout>
                <c:manualLayout>
                  <c:x val="-1.6226237186702662E-3"/>
                  <c:y val="-3.35329320236420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34-4909-8192-AD12D8DBEC2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34-4909-8192-AD12D8DBEC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34-4909-8192-AD12D8DBEC2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34-4909-8192-AD12D8DBEC2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34-4909-8192-AD12D8DBE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No_Negocios!$C$49:$C$57</c:f>
              <c:strCache>
                <c:ptCount val="9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(FIC)</c:v>
                </c:pt>
                <c:pt idx="6">
                  <c:v>Fondos de capital privado - (FCP)</c:v>
                </c:pt>
                <c:pt idx="7">
                  <c:v>Fondos de pensiones voluntarias - (FPV)</c:v>
                </c:pt>
                <c:pt idx="8">
                  <c:v>Total</c:v>
                </c:pt>
              </c:strCache>
            </c:strRef>
          </c:cat>
          <c:val>
            <c:numRef>
              <c:f>No_Negocios!$E$49:$E$57</c:f>
              <c:numCache>
                <c:formatCode>#,##0</c:formatCode>
                <c:ptCount val="9"/>
                <c:pt idx="0">
                  <c:v>3040</c:v>
                </c:pt>
                <c:pt idx="1">
                  <c:v>2006</c:v>
                </c:pt>
                <c:pt idx="2">
                  <c:v>110</c:v>
                </c:pt>
                <c:pt idx="3">
                  <c:v>15</c:v>
                </c:pt>
                <c:pt idx="4">
                  <c:v>63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34-4909-8192-AD12D8DBE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855838424"/>
        <c:axId val="855839736"/>
      </c:barChart>
      <c:catAx>
        <c:axId val="85583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5839736"/>
        <c:crosses val="autoZero"/>
        <c:auto val="1"/>
        <c:lblAlgn val="ctr"/>
        <c:lblOffset val="100"/>
        <c:noMultiLvlLbl val="0"/>
      </c:catAx>
      <c:valAx>
        <c:axId val="8558397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583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FIC_FCP!$D$8</c:f>
              <c:strCache>
                <c:ptCount val="1"/>
                <c:pt idx="0">
                  <c:v>ago-17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FIC_FCP!$D$9</c:f>
              <c:numCache>
                <c:formatCode>_("$"* #,##0_);_("$"* \(#,##0\);_("$"* "-"??_);_(@_)</c:formatCode>
                <c:ptCount val="1"/>
                <c:pt idx="0">
                  <c:v>2108981.0999999996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FIC_FCP!$E$8</c:f>
              <c:strCache>
                <c:ptCount val="1"/>
                <c:pt idx="0">
                  <c:v>ago-18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FIC_FCP!$E$9</c:f>
              <c:numCache>
                <c:formatCode>_("$"* #,##0_);_("$"* \(#,##0\);_("$"* "-"??_);_(@_)</c:formatCode>
                <c:ptCount val="1"/>
                <c:pt idx="0">
                  <c:v>1638839.7300000002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ago-17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0.23686985238110347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ago-18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0.22060808455926839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70594923666440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C000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Indicadores!$H$49:$H$58</c:f>
              <c:strCache>
                <c:ptCount val="10"/>
                <c:pt idx="0">
                  <c:v>CITITRUST COLOMBIA</c:v>
                </c:pt>
                <c:pt idx="1">
                  <c:v>FIDUCIARIA DAVIVIENDA</c:v>
                </c:pt>
                <c:pt idx="2">
                  <c:v>BBVA FIDUCIARIA</c:v>
                </c:pt>
                <c:pt idx="3">
                  <c:v>FIDUCIARIA LA PREVISORA</c:v>
                </c:pt>
                <c:pt idx="4">
                  <c:v>FIDUCIARIA BANCOLOMBIA</c:v>
                </c:pt>
                <c:pt idx="5">
                  <c:v>ITAÚ ASSET MANAGEMENT</c:v>
                </c:pt>
                <c:pt idx="6">
                  <c:v>OLD MUTUAL FIDUCIARIA</c:v>
                </c:pt>
                <c:pt idx="7">
                  <c:v>CREDICORP CAPITAL FIDUCIARIA</c:v>
                </c:pt>
                <c:pt idx="8">
                  <c:v>ALIANZA FIDUCIARIA</c:v>
                </c:pt>
                <c:pt idx="9">
                  <c:v>SERVITRUST GNB SUDAMERIS</c:v>
                </c:pt>
              </c:strCache>
            </c:strRef>
          </c:cat>
          <c:val>
            <c:numRef>
              <c:f>Indicadores!$K$49:$K$58</c:f>
              <c:numCache>
                <c:formatCode>#,##0.0</c:formatCode>
                <c:ptCount val="10"/>
                <c:pt idx="0">
                  <c:v>13.980070602538991</c:v>
                </c:pt>
                <c:pt idx="1">
                  <c:v>6.0707193383865219</c:v>
                </c:pt>
                <c:pt idx="2">
                  <c:v>5.6493089387807744</c:v>
                </c:pt>
                <c:pt idx="3">
                  <c:v>4.4211243500833017</c:v>
                </c:pt>
                <c:pt idx="4">
                  <c:v>4.2341950475325625</c:v>
                </c:pt>
                <c:pt idx="5">
                  <c:v>3.5141017780502759</c:v>
                </c:pt>
                <c:pt idx="6">
                  <c:v>3.2410747284760806</c:v>
                </c:pt>
                <c:pt idx="7">
                  <c:v>3.0569442424968138</c:v>
                </c:pt>
                <c:pt idx="8">
                  <c:v>3.0198052520267891</c:v>
                </c:pt>
                <c:pt idx="9">
                  <c:v>2.99601706970128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3</xdr:row>
      <xdr:rowOff>38100</xdr:rowOff>
    </xdr:from>
    <xdr:to>
      <xdr:col>6</xdr:col>
      <xdr:colOff>659858</xdr:colOff>
      <xdr:row>8</xdr:row>
      <xdr:rowOff>130683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2484120" y="58674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1185263</xdr:colOff>
      <xdr:row>14</xdr:row>
      <xdr:rowOff>8963</xdr:rowOff>
    </xdr:from>
    <xdr:to>
      <xdr:col>6</xdr:col>
      <xdr:colOff>53788</xdr:colOff>
      <xdr:row>35</xdr:row>
      <xdr:rowOff>129986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C5C534A-607F-4F57-A0F4-CC0608E06E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1129553</xdr:colOff>
      <xdr:row>12</xdr:row>
      <xdr:rowOff>22410</xdr:rowOff>
    </xdr:from>
    <xdr:to>
      <xdr:col>5</xdr:col>
      <xdr:colOff>62753</xdr:colOff>
      <xdr:row>33</xdr:row>
      <xdr:rowOff>143432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277907</xdr:colOff>
      <xdr:row>45</xdr:row>
      <xdr:rowOff>17928</xdr:rowOff>
    </xdr:from>
    <xdr:to>
      <xdr:col>5</xdr:col>
      <xdr:colOff>143436</xdr:colOff>
      <xdr:row>72</xdr:row>
      <xdr:rowOff>98610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9244C28-5C7B-42D2-B770-1FF098933F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06738" y="235048"/>
          <a:ext cx="4412771" cy="1001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1516380</xdr:colOff>
      <xdr:row>1</xdr:row>
      <xdr:rowOff>53340</xdr:rowOff>
    </xdr:from>
    <xdr:to>
      <xdr:col>3</xdr:col>
      <xdr:colOff>3730718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965960" y="23622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23558" y="238870"/>
          <a:ext cx="4410223" cy="10202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322731</xdr:colOff>
      <xdr:row>0</xdr:row>
      <xdr:rowOff>35858</xdr:rowOff>
    </xdr:from>
    <xdr:to>
      <xdr:col>1</xdr:col>
      <xdr:colOff>1165414</xdr:colOff>
      <xdr:row>3</xdr:row>
      <xdr:rowOff>167955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72" y="35858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311564</xdr:colOff>
      <xdr:row>0</xdr:row>
      <xdr:rowOff>28523</xdr:rowOff>
    </xdr:from>
    <xdr:to>
      <xdr:col>1</xdr:col>
      <xdr:colOff>1152617</xdr:colOff>
      <xdr:row>3</xdr:row>
      <xdr:rowOff>169527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9372ED-1C94-4A8C-BAC9-EB14E5BBB8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70" y="28523"/>
          <a:ext cx="841053" cy="7147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69" y="26893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10886</xdr:colOff>
      <xdr:row>21</xdr:row>
      <xdr:rowOff>180048</xdr:rowOff>
    </xdr:from>
    <xdr:to>
      <xdr:col>5</xdr:col>
      <xdr:colOff>957944</xdr:colOff>
      <xdr:row>43</xdr:row>
      <xdr:rowOff>120961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50</xdr:row>
      <xdr:rowOff>130627</xdr:rowOff>
    </xdr:from>
    <xdr:to>
      <xdr:col>6</xdr:col>
      <xdr:colOff>1</xdr:colOff>
      <xdr:row>71</xdr:row>
      <xdr:rowOff>126144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1192302</xdr:colOff>
      <xdr:row>20</xdr:row>
      <xdr:rowOff>26488</xdr:rowOff>
    </xdr:from>
    <xdr:to>
      <xdr:col>6</xdr:col>
      <xdr:colOff>44822</xdr:colOff>
      <xdr:row>41</xdr:row>
      <xdr:rowOff>148325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1142998</xdr:colOff>
      <xdr:row>58</xdr:row>
      <xdr:rowOff>92528</xdr:rowOff>
    </xdr:from>
    <xdr:to>
      <xdr:col>6</xdr:col>
      <xdr:colOff>250371</xdr:colOff>
      <xdr:row>83</xdr:row>
      <xdr:rowOff>10885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1B07A0-CCE5-4CE0-AF5C-FB1B92228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17930</xdr:colOff>
      <xdr:row>19</xdr:row>
      <xdr:rowOff>36265</xdr:rowOff>
    </xdr:from>
    <xdr:to>
      <xdr:col>6</xdr:col>
      <xdr:colOff>0</xdr:colOff>
      <xdr:row>40</xdr:row>
      <xdr:rowOff>157286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6</xdr:col>
      <xdr:colOff>250373</xdr:colOff>
      <xdr:row>84</xdr:row>
      <xdr:rowOff>103415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C103C1-B104-4BFD-8E66-7E22F0A2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ofiduciaria/4.%20AREA%20TECNICA/3.%20SIGAF/1.%20BD/PrincipalesCifras_BD(v1.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ofiduciaria/4.%20AREA%20TECNICA/3.%20SIGAF/1.%20BD/PrincipalesCifras_BD(v1.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346">
          <cell r="B346">
            <v>590000</v>
          </cell>
          <cell r="C346" t="str">
            <v>Sociedad Fiduciaria</v>
          </cell>
          <cell r="D346">
            <v>42400</v>
          </cell>
          <cell r="E346">
            <v>42429</v>
          </cell>
          <cell r="F346">
            <v>42460</v>
          </cell>
          <cell r="G346">
            <v>42490</v>
          </cell>
          <cell r="H346">
            <v>42521</v>
          </cell>
          <cell r="I346">
            <v>42551</v>
          </cell>
          <cell r="J346">
            <v>42582</v>
          </cell>
          <cell r="K346">
            <v>42613</v>
          </cell>
          <cell r="L346">
            <v>42643</v>
          </cell>
          <cell r="M346">
            <v>42674</v>
          </cell>
          <cell r="N346">
            <v>42704</v>
          </cell>
          <cell r="O346">
            <v>42735</v>
          </cell>
          <cell r="P346">
            <v>42766</v>
          </cell>
          <cell r="Q346">
            <v>42794</v>
          </cell>
          <cell r="R346">
            <v>42825</v>
          </cell>
          <cell r="S346">
            <v>42855</v>
          </cell>
          <cell r="T346">
            <v>42886</v>
          </cell>
          <cell r="U346">
            <v>42916</v>
          </cell>
          <cell r="V346">
            <v>42947</v>
          </cell>
          <cell r="W346">
            <v>42978</v>
          </cell>
          <cell r="X346">
            <v>43008</v>
          </cell>
          <cell r="Y346">
            <v>43039</v>
          </cell>
          <cell r="Z346">
            <v>43069</v>
          </cell>
          <cell r="AA346">
            <v>43100</v>
          </cell>
          <cell r="AB346">
            <v>43131</v>
          </cell>
          <cell r="AC346">
            <v>43159</v>
          </cell>
          <cell r="AD346">
            <v>43190</v>
          </cell>
          <cell r="AE346">
            <v>43220</v>
          </cell>
          <cell r="AF346">
            <v>43251</v>
          </cell>
          <cell r="AG346">
            <v>43281</v>
          </cell>
          <cell r="AH346">
            <v>43312</v>
          </cell>
          <cell r="AI346">
            <v>43343</v>
          </cell>
          <cell r="AJ346">
            <v>43373</v>
          </cell>
          <cell r="AK346">
            <v>43404</v>
          </cell>
          <cell r="AL346">
            <v>43434</v>
          </cell>
          <cell r="AM346">
            <v>43465</v>
          </cell>
          <cell r="AN346">
            <v>43496</v>
          </cell>
          <cell r="AO346">
            <v>43524</v>
          </cell>
          <cell r="AP346">
            <v>43555</v>
          </cell>
          <cell r="AQ346">
            <v>43585</v>
          </cell>
          <cell r="AR346">
            <v>43616</v>
          </cell>
          <cell r="AS346">
            <v>43646</v>
          </cell>
          <cell r="AT346">
            <v>43677</v>
          </cell>
          <cell r="AU346">
            <v>43708</v>
          </cell>
          <cell r="AV346">
            <v>43738</v>
          </cell>
          <cell r="AW346">
            <v>43769</v>
          </cell>
          <cell r="AX346">
            <v>43799</v>
          </cell>
          <cell r="AY346">
            <v>43830</v>
          </cell>
          <cell r="AZ346">
            <v>43861</v>
          </cell>
          <cell r="BA346">
            <v>43890</v>
          </cell>
          <cell r="BB346">
            <v>43921</v>
          </cell>
          <cell r="BC346">
            <v>43951</v>
          </cell>
          <cell r="BD346">
            <v>43982</v>
          </cell>
          <cell r="BE346">
            <v>44012</v>
          </cell>
          <cell r="BF346">
            <v>44043</v>
          </cell>
          <cell r="BG346">
            <v>44074</v>
          </cell>
          <cell r="BH346">
            <v>44104</v>
          </cell>
          <cell r="BI346">
            <v>44135</v>
          </cell>
          <cell r="BJ346">
            <v>44165</v>
          </cell>
          <cell r="BK346">
            <v>44196</v>
          </cell>
        </row>
        <row r="347">
          <cell r="B347">
            <v>3</v>
          </cell>
          <cell r="C347" t="str">
            <v>BBVA FIDUCIARIA</v>
          </cell>
          <cell r="D347">
            <v>1020.77</v>
          </cell>
          <cell r="E347">
            <v>1972.69</v>
          </cell>
          <cell r="F347">
            <v>3759.42</v>
          </cell>
          <cell r="G347">
            <v>5919.75</v>
          </cell>
          <cell r="H347">
            <v>7353.98</v>
          </cell>
          <cell r="I347">
            <v>8887.91</v>
          </cell>
          <cell r="J347">
            <v>10447.700000000001</v>
          </cell>
          <cell r="K347">
            <v>12099.51</v>
          </cell>
          <cell r="L347">
            <v>13988.47</v>
          </cell>
          <cell r="M347">
            <v>15577.54</v>
          </cell>
          <cell r="N347">
            <v>17156.87</v>
          </cell>
          <cell r="O347">
            <v>18763.599999999999</v>
          </cell>
          <cell r="P347">
            <v>1989.29</v>
          </cell>
          <cell r="Q347">
            <v>3680.18</v>
          </cell>
          <cell r="R347">
            <v>6313.67</v>
          </cell>
          <cell r="S347">
            <v>8514.64</v>
          </cell>
          <cell r="T347">
            <v>11288.3</v>
          </cell>
          <cell r="U347">
            <v>12086.46</v>
          </cell>
          <cell r="V347">
            <v>14615.9</v>
          </cell>
          <cell r="W347">
            <v>16819.29</v>
          </cell>
          <cell r="X347">
            <v>18904.8</v>
          </cell>
          <cell r="Y347">
            <v>21648.51</v>
          </cell>
          <cell r="Z347">
            <v>23767.07</v>
          </cell>
          <cell r="AA347">
            <v>27250.06</v>
          </cell>
          <cell r="AB347">
            <v>2662.59</v>
          </cell>
          <cell r="AC347">
            <v>5598</v>
          </cell>
          <cell r="AD347">
            <v>8235.7000000000007</v>
          </cell>
          <cell r="AE347">
            <v>11366.1</v>
          </cell>
          <cell r="AF347">
            <v>14296.72</v>
          </cell>
          <cell r="AG347">
            <v>17013.740000000002</v>
          </cell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/>
          <cell r="BG347"/>
          <cell r="BH347"/>
          <cell r="BI347"/>
          <cell r="BJ347"/>
          <cell r="BK347"/>
        </row>
        <row r="348">
          <cell r="B348">
            <v>4</v>
          </cell>
          <cell r="C348" t="str">
            <v>ITAÚ SECURITIES SERVICES</v>
          </cell>
          <cell r="D348">
            <v>-54</v>
          </cell>
          <cell r="E348">
            <v>-4</v>
          </cell>
          <cell r="F348">
            <v>1218</v>
          </cell>
          <cell r="G348">
            <v>1632</v>
          </cell>
          <cell r="H348">
            <v>1959</v>
          </cell>
          <cell r="I348">
            <v>2466</v>
          </cell>
          <cell r="J348">
            <v>2929</v>
          </cell>
          <cell r="K348">
            <v>3214.96</v>
          </cell>
          <cell r="L348">
            <v>3863</v>
          </cell>
          <cell r="M348">
            <v>3724</v>
          </cell>
          <cell r="N348">
            <v>3738.69</v>
          </cell>
          <cell r="O348">
            <v>3997</v>
          </cell>
          <cell r="P348">
            <v>522</v>
          </cell>
          <cell r="Q348">
            <v>663</v>
          </cell>
          <cell r="R348">
            <v>1250</v>
          </cell>
          <cell r="S348">
            <v>1681</v>
          </cell>
          <cell r="T348">
            <v>1850</v>
          </cell>
          <cell r="U348">
            <v>2068.52</v>
          </cell>
          <cell r="V348">
            <v>1788.69</v>
          </cell>
          <cell r="W348">
            <v>1797</v>
          </cell>
          <cell r="X348">
            <v>2073</v>
          </cell>
          <cell r="Y348">
            <v>2231</v>
          </cell>
          <cell r="Z348">
            <v>2597</v>
          </cell>
          <cell r="AA348">
            <v>4757.71</v>
          </cell>
          <cell r="AB348">
            <v>151</v>
          </cell>
          <cell r="AC348">
            <v>-101</v>
          </cell>
          <cell r="AD348">
            <v>29</v>
          </cell>
          <cell r="AE348">
            <v>387</v>
          </cell>
          <cell r="AF348">
            <v>337</v>
          </cell>
          <cell r="AG348">
            <v>398.78</v>
          </cell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/>
          <cell r="BG348"/>
          <cell r="BH348"/>
          <cell r="BI348"/>
          <cell r="BJ348"/>
          <cell r="BK348"/>
        </row>
        <row r="349">
          <cell r="B349">
            <v>6</v>
          </cell>
          <cell r="C349" t="str">
            <v>FIDUCIARIA COLMENA</v>
          </cell>
          <cell r="D349">
            <v>154.11000000000001</v>
          </cell>
          <cell r="E349">
            <v>195.24</v>
          </cell>
          <cell r="F349">
            <v>201.14</v>
          </cell>
          <cell r="G349">
            <v>203.05</v>
          </cell>
          <cell r="H349">
            <v>236.56</v>
          </cell>
          <cell r="I349">
            <v>327.39999999999998</v>
          </cell>
          <cell r="J349">
            <v>460.4</v>
          </cell>
          <cell r="K349">
            <v>583.16</v>
          </cell>
          <cell r="L349">
            <v>738.79</v>
          </cell>
          <cell r="M349">
            <v>899.26</v>
          </cell>
          <cell r="N349">
            <v>1000.11</v>
          </cell>
          <cell r="O349">
            <v>1147.18</v>
          </cell>
          <cell r="P349">
            <v>138.08000000000001</v>
          </cell>
          <cell r="Q349">
            <v>319.08</v>
          </cell>
          <cell r="R349">
            <v>413.2</v>
          </cell>
          <cell r="S349">
            <v>564.71</v>
          </cell>
          <cell r="T349">
            <v>623.62</v>
          </cell>
          <cell r="U349">
            <v>722.75</v>
          </cell>
          <cell r="V349">
            <v>796.97</v>
          </cell>
          <cell r="W349">
            <v>971.17</v>
          </cell>
          <cell r="X349">
            <v>1169.8499999999999</v>
          </cell>
          <cell r="Y349">
            <v>1338.76</v>
          </cell>
          <cell r="Z349">
            <v>1537.63</v>
          </cell>
          <cell r="AA349">
            <v>1975.69</v>
          </cell>
          <cell r="AB349">
            <v>105.9</v>
          </cell>
          <cell r="AC349">
            <v>253.2</v>
          </cell>
          <cell r="AD349">
            <v>440.95</v>
          </cell>
          <cell r="AE349">
            <v>695</v>
          </cell>
          <cell r="AF349">
            <v>913.49</v>
          </cell>
          <cell r="AG349">
            <v>1137.93</v>
          </cell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/>
          <cell r="BG349"/>
          <cell r="BH349"/>
          <cell r="BI349"/>
          <cell r="BJ349"/>
          <cell r="BK349"/>
        </row>
        <row r="350">
          <cell r="B350">
            <v>7</v>
          </cell>
          <cell r="C350" t="str">
            <v>OLD MUTUAL FIDUCIARIA</v>
          </cell>
          <cell r="D350">
            <v>748.48</v>
          </cell>
          <cell r="E350">
            <v>2458.34</v>
          </cell>
          <cell r="F350">
            <v>5189.84</v>
          </cell>
          <cell r="G350">
            <v>9166.5300000000007</v>
          </cell>
          <cell r="H350">
            <v>12635.24</v>
          </cell>
          <cell r="I350">
            <v>16038.81</v>
          </cell>
          <cell r="J350">
            <v>18858.439999999999</v>
          </cell>
          <cell r="K350">
            <v>22503.759999999998</v>
          </cell>
          <cell r="L350">
            <v>24748.62</v>
          </cell>
          <cell r="M350">
            <v>27137.93</v>
          </cell>
          <cell r="N350">
            <v>30094.49</v>
          </cell>
          <cell r="O350">
            <v>34333</v>
          </cell>
          <cell r="P350">
            <v>2809.52</v>
          </cell>
          <cell r="Q350">
            <v>4163.01</v>
          </cell>
          <cell r="R350">
            <v>6710.59</v>
          </cell>
          <cell r="S350">
            <v>9181.0499999999993</v>
          </cell>
          <cell r="T350">
            <v>12226.13</v>
          </cell>
          <cell r="U350">
            <v>15037.93</v>
          </cell>
          <cell r="V350">
            <v>17535.32</v>
          </cell>
          <cell r="W350">
            <v>19989.650000000001</v>
          </cell>
          <cell r="X350">
            <v>23187.62</v>
          </cell>
          <cell r="Y350">
            <v>25810.93</v>
          </cell>
          <cell r="Z350">
            <v>29003.9</v>
          </cell>
          <cell r="AA350">
            <v>32590.91</v>
          </cell>
          <cell r="AB350">
            <v>2920.18</v>
          </cell>
          <cell r="AC350">
            <v>5782.53</v>
          </cell>
          <cell r="AD350">
            <v>7119.92</v>
          </cell>
          <cell r="AE350">
            <v>6770.06</v>
          </cell>
          <cell r="AF350">
            <v>9977.48</v>
          </cell>
          <cell r="AG350">
            <v>13282.46</v>
          </cell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/>
          <cell r="BG350"/>
          <cell r="BH350"/>
          <cell r="BI350"/>
          <cell r="BJ350"/>
          <cell r="BK350"/>
        </row>
        <row r="351">
          <cell r="B351">
            <v>12</v>
          </cell>
          <cell r="C351" t="str">
            <v>FIDUCIARIA LA PREVISORA</v>
          </cell>
          <cell r="D351">
            <v>181.59</v>
          </cell>
          <cell r="E351">
            <v>792.1</v>
          </cell>
          <cell r="F351">
            <v>8528.7199999999993</v>
          </cell>
          <cell r="G351">
            <v>10337.64</v>
          </cell>
          <cell r="H351">
            <v>15093.41</v>
          </cell>
          <cell r="I351">
            <v>16147.75</v>
          </cell>
          <cell r="J351">
            <v>21803</v>
          </cell>
          <cell r="K351">
            <v>23573.57</v>
          </cell>
          <cell r="L351">
            <v>29607</v>
          </cell>
          <cell r="M351">
            <v>30517.49</v>
          </cell>
          <cell r="N351">
            <v>34730.19</v>
          </cell>
          <cell r="O351">
            <v>38037.83</v>
          </cell>
          <cell r="P351">
            <v>1546</v>
          </cell>
          <cell r="Q351">
            <v>603</v>
          </cell>
          <cell r="R351">
            <v>5371</v>
          </cell>
          <cell r="S351">
            <v>7843.25</v>
          </cell>
          <cell r="T351">
            <v>14258.51</v>
          </cell>
          <cell r="U351">
            <v>16140.32</v>
          </cell>
          <cell r="V351">
            <v>23881.31</v>
          </cell>
          <cell r="W351">
            <v>20842.96</v>
          </cell>
          <cell r="X351">
            <v>23967.05</v>
          </cell>
          <cell r="Y351">
            <v>25075.040000000001</v>
          </cell>
          <cell r="Z351">
            <v>30349</v>
          </cell>
          <cell r="AA351">
            <v>37619.85</v>
          </cell>
          <cell r="AB351">
            <v>1872.07</v>
          </cell>
          <cell r="AC351">
            <v>1792</v>
          </cell>
          <cell r="AD351">
            <v>7813.15</v>
          </cell>
          <cell r="AE351">
            <v>9832.06</v>
          </cell>
          <cell r="AF351">
            <v>14923.18</v>
          </cell>
          <cell r="AG351">
            <v>16175.55</v>
          </cell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/>
          <cell r="BG351"/>
          <cell r="BH351"/>
          <cell r="BI351"/>
          <cell r="BJ351"/>
          <cell r="BK351"/>
        </row>
        <row r="352">
          <cell r="B352">
            <v>15</v>
          </cell>
          <cell r="C352" t="str">
            <v>FIDUCIARIA FIDUCOR</v>
          </cell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/>
          <cell r="BG352"/>
          <cell r="BH352"/>
          <cell r="BI352"/>
          <cell r="BJ352"/>
          <cell r="BK352"/>
        </row>
        <row r="353">
          <cell r="B353">
            <v>16</v>
          </cell>
          <cell r="C353" t="str">
            <v>ALIANZA FIDUCIARIA</v>
          </cell>
          <cell r="D353">
            <v>2716.76</v>
          </cell>
          <cell r="E353">
            <v>5019.9399999999996</v>
          </cell>
          <cell r="F353">
            <v>7770.19</v>
          </cell>
          <cell r="G353">
            <v>10148.75</v>
          </cell>
          <cell r="H353">
            <v>12790.75</v>
          </cell>
          <cell r="I353">
            <v>15330</v>
          </cell>
          <cell r="J353">
            <v>18182</v>
          </cell>
          <cell r="K353">
            <v>22224</v>
          </cell>
          <cell r="L353">
            <v>24984</v>
          </cell>
          <cell r="M353">
            <v>27782</v>
          </cell>
          <cell r="N353">
            <v>30591</v>
          </cell>
          <cell r="O353">
            <v>38536</v>
          </cell>
          <cell r="P353">
            <v>3291</v>
          </cell>
          <cell r="Q353">
            <v>6391</v>
          </cell>
          <cell r="R353">
            <v>10239</v>
          </cell>
          <cell r="S353">
            <v>13663</v>
          </cell>
          <cell r="T353">
            <v>17532</v>
          </cell>
          <cell r="U353">
            <v>21012</v>
          </cell>
          <cell r="V353">
            <v>35382</v>
          </cell>
          <cell r="W353">
            <v>39002</v>
          </cell>
          <cell r="X353">
            <v>42779</v>
          </cell>
          <cell r="Y353">
            <v>46391</v>
          </cell>
          <cell r="Z353">
            <v>49302</v>
          </cell>
          <cell r="AA353">
            <v>60709</v>
          </cell>
          <cell r="AB353">
            <v>3332</v>
          </cell>
          <cell r="AC353">
            <v>6579</v>
          </cell>
          <cell r="AD353">
            <v>11132</v>
          </cell>
          <cell r="AE353">
            <v>14374</v>
          </cell>
          <cell r="AF353">
            <v>17885</v>
          </cell>
          <cell r="AG353">
            <v>21740</v>
          </cell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/>
          <cell r="BG353"/>
          <cell r="BH353"/>
          <cell r="BI353"/>
          <cell r="BJ353"/>
          <cell r="BK353"/>
        </row>
        <row r="354">
          <cell r="B354">
            <v>18</v>
          </cell>
          <cell r="C354" t="str">
            <v>FIDUCIARIA POPULAR</v>
          </cell>
          <cell r="D354">
            <v>302.61</v>
          </cell>
          <cell r="E354">
            <v>477.73</v>
          </cell>
          <cell r="F354">
            <v>932.68</v>
          </cell>
          <cell r="G354">
            <v>1306.8800000000001</v>
          </cell>
          <cell r="H354">
            <v>1573.07</v>
          </cell>
          <cell r="I354">
            <v>2057.0100000000002</v>
          </cell>
          <cell r="J354">
            <v>2517.69</v>
          </cell>
          <cell r="K354">
            <v>2722.86</v>
          </cell>
          <cell r="L354">
            <v>3260.28</v>
          </cell>
          <cell r="M354">
            <v>3489.68</v>
          </cell>
          <cell r="N354">
            <v>3726.62</v>
          </cell>
          <cell r="O354">
            <v>3895</v>
          </cell>
          <cell r="P354">
            <v>520.04</v>
          </cell>
          <cell r="Q354">
            <v>790.15</v>
          </cell>
          <cell r="R354">
            <v>1153.32</v>
          </cell>
          <cell r="S354">
            <v>1522.73</v>
          </cell>
          <cell r="T354">
            <v>1834.1</v>
          </cell>
          <cell r="U354">
            <v>2046.01</v>
          </cell>
          <cell r="V354">
            <v>1753.35</v>
          </cell>
          <cell r="W354">
            <v>1870.24</v>
          </cell>
          <cell r="X354">
            <v>2002.2</v>
          </cell>
          <cell r="Y354">
            <v>2085.4</v>
          </cell>
          <cell r="Z354">
            <v>2315.44</v>
          </cell>
          <cell r="AA354">
            <v>2550.21</v>
          </cell>
          <cell r="AB354">
            <v>349.95</v>
          </cell>
          <cell r="AC354">
            <v>477.54</v>
          </cell>
          <cell r="AD354">
            <v>655.34</v>
          </cell>
          <cell r="AE354">
            <v>962.13</v>
          </cell>
          <cell r="AF354">
            <v>1027.68</v>
          </cell>
          <cell r="AG354">
            <v>1093.32</v>
          </cell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/>
          <cell r="BG354"/>
          <cell r="BH354"/>
          <cell r="BI354"/>
          <cell r="BJ354"/>
          <cell r="BK354"/>
        </row>
        <row r="355">
          <cell r="B355">
            <v>19</v>
          </cell>
          <cell r="C355" t="str">
            <v>FIDUCAFE</v>
          </cell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/>
          <cell r="BG355"/>
          <cell r="BH355"/>
          <cell r="BI355"/>
          <cell r="BJ355"/>
          <cell r="BK355"/>
        </row>
        <row r="356">
          <cell r="B356">
            <v>20</v>
          </cell>
          <cell r="C356" t="str">
            <v>FIDUCIARIA CORFICOLOMBIANA</v>
          </cell>
          <cell r="D356">
            <v>722.85</v>
          </cell>
          <cell r="E356">
            <v>1357.36</v>
          </cell>
          <cell r="F356">
            <v>2379.2800000000002</v>
          </cell>
          <cell r="G356">
            <v>3396</v>
          </cell>
          <cell r="H356">
            <v>4430.71</v>
          </cell>
          <cell r="I356">
            <v>5367.69</v>
          </cell>
          <cell r="J356">
            <v>6235.96</v>
          </cell>
          <cell r="K356">
            <v>7343.64</v>
          </cell>
          <cell r="L356">
            <v>10994.58</v>
          </cell>
          <cell r="M356">
            <v>11858.88</v>
          </cell>
          <cell r="N356">
            <v>12864.4</v>
          </cell>
          <cell r="O356">
            <v>13206.35</v>
          </cell>
          <cell r="P356">
            <v>3493.42</v>
          </cell>
          <cell r="Q356">
            <v>4320.9399999999996</v>
          </cell>
          <cell r="R356">
            <v>5292.65</v>
          </cell>
          <cell r="S356">
            <v>6572.26</v>
          </cell>
          <cell r="T356">
            <v>7896.82</v>
          </cell>
          <cell r="U356">
            <v>9282.25</v>
          </cell>
          <cell r="V356">
            <v>10107.280000000001</v>
          </cell>
          <cell r="W356">
            <v>11034.69</v>
          </cell>
          <cell r="X356">
            <v>11785.45</v>
          </cell>
          <cell r="Y356">
            <v>12676.39</v>
          </cell>
          <cell r="Z356">
            <v>13462.16</v>
          </cell>
          <cell r="AA356">
            <v>13637.24</v>
          </cell>
          <cell r="AB356">
            <v>629.32000000000005</v>
          </cell>
          <cell r="AC356">
            <v>5107.99</v>
          </cell>
          <cell r="AD356">
            <v>6203.09</v>
          </cell>
          <cell r="AE356">
            <v>6954.42</v>
          </cell>
          <cell r="AF356">
            <v>7556.52</v>
          </cell>
          <cell r="AG356">
            <v>7963.67</v>
          </cell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  <cell r="AW356"/>
          <cell r="AX356"/>
          <cell r="AY356"/>
          <cell r="AZ356"/>
          <cell r="BA356"/>
          <cell r="BB356"/>
          <cell r="BC356"/>
          <cell r="BD356"/>
          <cell r="BE356"/>
          <cell r="BF356"/>
          <cell r="BG356"/>
          <cell r="BH356"/>
          <cell r="BI356"/>
          <cell r="BJ356"/>
          <cell r="BK356"/>
        </row>
        <row r="357">
          <cell r="B357">
            <v>21</v>
          </cell>
          <cell r="C357" t="str">
            <v>FIDUCIARIA DE OCCIDENTE</v>
          </cell>
          <cell r="D357">
            <v>216.68</v>
          </cell>
          <cell r="E357">
            <v>670.97</v>
          </cell>
          <cell r="F357">
            <v>12063.08</v>
          </cell>
          <cell r="G357">
            <v>12714.41</v>
          </cell>
          <cell r="H357">
            <v>13248.02</v>
          </cell>
          <cell r="I357">
            <v>13005.78</v>
          </cell>
          <cell r="J357">
            <v>13607.28</v>
          </cell>
          <cell r="K357">
            <v>29066.91</v>
          </cell>
          <cell r="L357">
            <v>26410.43</v>
          </cell>
          <cell r="M357">
            <v>26618.42</v>
          </cell>
          <cell r="N357">
            <v>26713.040000000001</v>
          </cell>
          <cell r="O357">
            <v>27329.01</v>
          </cell>
          <cell r="P357">
            <v>832.66</v>
          </cell>
          <cell r="Q357">
            <v>1230.42</v>
          </cell>
          <cell r="R357">
            <v>13563.9</v>
          </cell>
          <cell r="S357">
            <v>14152.56</v>
          </cell>
          <cell r="T357">
            <v>15027.94</v>
          </cell>
          <cell r="U357">
            <v>15526.53</v>
          </cell>
          <cell r="V357">
            <v>16109.23</v>
          </cell>
          <cell r="W357">
            <v>16820.88</v>
          </cell>
          <cell r="X357">
            <v>17551.5</v>
          </cell>
          <cell r="Y357">
            <v>18185.830000000002</v>
          </cell>
          <cell r="Z357">
            <v>18853.73</v>
          </cell>
          <cell r="AA357">
            <v>19047.95</v>
          </cell>
          <cell r="AB357">
            <v>793.85</v>
          </cell>
          <cell r="AC357">
            <v>856.18</v>
          </cell>
          <cell r="AD357">
            <v>15327.36</v>
          </cell>
          <cell r="AE357">
            <v>16396.28</v>
          </cell>
          <cell r="AF357">
            <v>17322.37</v>
          </cell>
          <cell r="AG357">
            <v>17317.38</v>
          </cell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/>
          <cell r="BG357"/>
          <cell r="BH357"/>
          <cell r="BI357"/>
          <cell r="BJ357"/>
          <cell r="BK357"/>
        </row>
        <row r="358">
          <cell r="B358">
            <v>22</v>
          </cell>
          <cell r="C358" t="str">
            <v>FIDUCIARIA BOGOTA</v>
          </cell>
          <cell r="D358">
            <v>3266.79</v>
          </cell>
          <cell r="E358">
            <v>6911.81</v>
          </cell>
          <cell r="F358">
            <v>23195.69</v>
          </cell>
          <cell r="G358">
            <v>26908.58</v>
          </cell>
          <cell r="H358">
            <v>31136.91</v>
          </cell>
          <cell r="I358">
            <v>35802.89</v>
          </cell>
          <cell r="J358">
            <v>40208.050000000003</v>
          </cell>
          <cell r="K358">
            <v>58582.78</v>
          </cell>
          <cell r="L358">
            <v>63965.21</v>
          </cell>
          <cell r="M358">
            <v>67988.31</v>
          </cell>
          <cell r="N358">
            <v>70938.36</v>
          </cell>
          <cell r="O358">
            <v>73199.12</v>
          </cell>
          <cell r="P358">
            <v>4785.68</v>
          </cell>
          <cell r="Q358">
            <v>8193.59</v>
          </cell>
          <cell r="R358">
            <v>25968.23</v>
          </cell>
          <cell r="S358">
            <v>30523.26</v>
          </cell>
          <cell r="T358">
            <v>34772.269999999997</v>
          </cell>
          <cell r="U358">
            <v>38629.410000000003</v>
          </cell>
          <cell r="V358">
            <v>42076.33</v>
          </cell>
          <cell r="W358">
            <v>45787.16</v>
          </cell>
          <cell r="X358">
            <v>50035.57</v>
          </cell>
          <cell r="Y358">
            <v>54570.15</v>
          </cell>
          <cell r="Z358">
            <v>58541.77</v>
          </cell>
          <cell r="AA358">
            <v>62497.36</v>
          </cell>
          <cell r="AB358">
            <v>4366.32</v>
          </cell>
          <cell r="AC358">
            <v>8287.06</v>
          </cell>
          <cell r="AD358">
            <v>28693.71</v>
          </cell>
          <cell r="AE358">
            <v>32633.33</v>
          </cell>
          <cell r="AF358">
            <v>36149.58</v>
          </cell>
          <cell r="AG358">
            <v>40042.699999999997</v>
          </cell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/>
          <cell r="BG358"/>
          <cell r="BH358"/>
          <cell r="BI358"/>
          <cell r="BJ358"/>
          <cell r="BK358"/>
        </row>
        <row r="359">
          <cell r="B359">
            <v>23</v>
          </cell>
          <cell r="C359" t="str">
            <v>ITAÚ ASSET MANAGEMENT</v>
          </cell>
          <cell r="D359">
            <v>940.86</v>
          </cell>
          <cell r="E359">
            <v>1938.22</v>
          </cell>
          <cell r="F359">
            <v>3205.45</v>
          </cell>
          <cell r="G359">
            <v>4506.03</v>
          </cell>
          <cell r="H359">
            <v>5423.61</v>
          </cell>
          <cell r="I359">
            <v>6599.85</v>
          </cell>
          <cell r="J359">
            <v>7987.89</v>
          </cell>
          <cell r="K359">
            <v>9194.0300000000007</v>
          </cell>
          <cell r="L359">
            <v>10493.62</v>
          </cell>
          <cell r="M359">
            <v>11365.44</v>
          </cell>
          <cell r="N359">
            <v>12338.86</v>
          </cell>
          <cell r="O359">
            <v>13959.34</v>
          </cell>
          <cell r="P359">
            <v>1574.36</v>
          </cell>
          <cell r="Q359">
            <v>2700.48</v>
          </cell>
          <cell r="R359">
            <v>4143.2</v>
          </cell>
          <cell r="S359">
            <v>5475</v>
          </cell>
          <cell r="T359">
            <v>6831</v>
          </cell>
          <cell r="U359">
            <v>8211</v>
          </cell>
          <cell r="V359">
            <v>8978</v>
          </cell>
          <cell r="W359">
            <v>9917</v>
          </cell>
          <cell r="X359">
            <v>10929</v>
          </cell>
          <cell r="Y359">
            <v>12113</v>
          </cell>
          <cell r="Z359">
            <v>13340</v>
          </cell>
          <cell r="AA359">
            <v>14218</v>
          </cell>
          <cell r="AB359">
            <v>1568</v>
          </cell>
          <cell r="AC359">
            <v>2391</v>
          </cell>
          <cell r="AD359">
            <v>3262</v>
          </cell>
          <cell r="AE359">
            <v>4215</v>
          </cell>
          <cell r="AF359">
            <v>4717</v>
          </cell>
          <cell r="AG359">
            <v>5831</v>
          </cell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/>
          <cell r="BG359"/>
          <cell r="BH359"/>
          <cell r="BI359"/>
          <cell r="BJ359"/>
          <cell r="BK359"/>
        </row>
        <row r="360">
          <cell r="B360">
            <v>24</v>
          </cell>
          <cell r="C360" t="str">
            <v>CITITRUST COLOMBIA</v>
          </cell>
          <cell r="D360">
            <v>5892.92</v>
          </cell>
          <cell r="E360">
            <v>9744.9699999999993</v>
          </cell>
          <cell r="F360">
            <v>11821.57</v>
          </cell>
          <cell r="G360">
            <v>18449.150000000001</v>
          </cell>
          <cell r="H360">
            <v>22666.560000000001</v>
          </cell>
          <cell r="I360">
            <v>26440.54</v>
          </cell>
          <cell r="J360">
            <v>30850.14</v>
          </cell>
          <cell r="K360">
            <v>34292.959999999999</v>
          </cell>
          <cell r="L360">
            <v>37746.199999999997</v>
          </cell>
          <cell r="M360">
            <v>41154.35</v>
          </cell>
          <cell r="N360">
            <v>45584.59</v>
          </cell>
          <cell r="O360">
            <v>50207.24</v>
          </cell>
          <cell r="P360">
            <v>4645.2299999999996</v>
          </cell>
          <cell r="Q360">
            <v>11038.63</v>
          </cell>
          <cell r="R360">
            <v>16158.32</v>
          </cell>
          <cell r="S360">
            <v>21500.71</v>
          </cell>
          <cell r="T360">
            <v>25469.46</v>
          </cell>
          <cell r="U360">
            <v>30190.560000000001</v>
          </cell>
          <cell r="V360">
            <v>34293.03</v>
          </cell>
          <cell r="W360">
            <v>38088.89</v>
          </cell>
          <cell r="X360">
            <v>42345.85</v>
          </cell>
          <cell r="Y360">
            <v>47262</v>
          </cell>
          <cell r="Z360">
            <v>51090.95</v>
          </cell>
          <cell r="AA360">
            <v>55346.61</v>
          </cell>
          <cell r="AB360">
            <v>4696.76</v>
          </cell>
          <cell r="AC360">
            <v>10126.61</v>
          </cell>
          <cell r="AD360">
            <v>15176.82</v>
          </cell>
          <cell r="AE360">
            <v>22049.18</v>
          </cell>
          <cell r="AF360">
            <v>27203.75</v>
          </cell>
          <cell r="AG360">
            <v>32192.43</v>
          </cell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/>
          <cell r="BG360"/>
          <cell r="BH360"/>
          <cell r="BI360"/>
          <cell r="BJ360"/>
          <cell r="BK360"/>
        </row>
        <row r="361">
          <cell r="B361">
            <v>25</v>
          </cell>
          <cell r="C361" t="str">
            <v>FIDUCIARIA COLPATRIA</v>
          </cell>
          <cell r="D361">
            <v>677.47</v>
          </cell>
          <cell r="E361">
            <v>1632.77</v>
          </cell>
          <cell r="F361">
            <v>3002.15</v>
          </cell>
          <cell r="G361">
            <v>4148.5600000000004</v>
          </cell>
          <cell r="H361">
            <v>4799.8100000000004</v>
          </cell>
          <cell r="I361">
            <v>5547.76</v>
          </cell>
          <cell r="J361">
            <v>6512.15</v>
          </cell>
          <cell r="K361">
            <v>7185.78</v>
          </cell>
          <cell r="L361">
            <v>7909.76</v>
          </cell>
          <cell r="M361">
            <v>9385.76</v>
          </cell>
          <cell r="N361">
            <v>10528.22</v>
          </cell>
          <cell r="O361">
            <v>12113.18</v>
          </cell>
          <cell r="P361">
            <v>1364.63</v>
          </cell>
          <cell r="Q361">
            <v>3097.5</v>
          </cell>
          <cell r="R361">
            <v>4325.8500000000004</v>
          </cell>
          <cell r="S361">
            <v>5397.87</v>
          </cell>
          <cell r="T361">
            <v>6680.71</v>
          </cell>
          <cell r="U361">
            <v>7798.78</v>
          </cell>
          <cell r="V361">
            <v>8623.09</v>
          </cell>
          <cell r="W361">
            <v>9335.65</v>
          </cell>
          <cell r="X361">
            <v>10281.43</v>
          </cell>
          <cell r="Y361">
            <v>11257.33</v>
          </cell>
          <cell r="Z361">
            <v>12422.09</v>
          </cell>
          <cell r="AA361">
            <v>13146.64</v>
          </cell>
          <cell r="AB361">
            <v>1391.46</v>
          </cell>
          <cell r="AC361">
            <v>2318.13</v>
          </cell>
          <cell r="AD361">
            <v>3945.63</v>
          </cell>
          <cell r="AE361">
            <v>5048.38</v>
          </cell>
          <cell r="AF361">
            <v>5944.01</v>
          </cell>
          <cell r="AG361">
            <v>6746.29</v>
          </cell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/>
          <cell r="BG361"/>
          <cell r="BH361"/>
          <cell r="BI361"/>
          <cell r="BJ361"/>
          <cell r="BK361"/>
        </row>
        <row r="362">
          <cell r="B362">
            <v>27</v>
          </cell>
          <cell r="C362" t="str">
            <v>FIDUCIARIA GNB</v>
          </cell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/>
          <cell r="BG362"/>
          <cell r="BH362"/>
          <cell r="BI362"/>
          <cell r="BJ362"/>
          <cell r="BK362"/>
        </row>
        <row r="363">
          <cell r="B363">
            <v>31</v>
          </cell>
          <cell r="C363" t="str">
            <v>FIDUCIARIA BANCOLOMBIA</v>
          </cell>
          <cell r="D363">
            <v>7179.26</v>
          </cell>
          <cell r="E363">
            <v>12764.89</v>
          </cell>
          <cell r="F363">
            <v>19782.93</v>
          </cell>
          <cell r="G363">
            <v>26461.3</v>
          </cell>
          <cell r="H363">
            <v>33164.639999999999</v>
          </cell>
          <cell r="I363">
            <v>39583.54</v>
          </cell>
          <cell r="J363">
            <v>47563.94</v>
          </cell>
          <cell r="K363">
            <v>54424.83</v>
          </cell>
          <cell r="L363">
            <v>61542.75</v>
          </cell>
          <cell r="M363">
            <v>69401.59</v>
          </cell>
          <cell r="N363">
            <v>76784.45</v>
          </cell>
          <cell r="O363">
            <v>100484.8</v>
          </cell>
          <cell r="P363">
            <v>8258.26</v>
          </cell>
          <cell r="Q363">
            <v>12214</v>
          </cell>
          <cell r="R363">
            <v>38169.22</v>
          </cell>
          <cell r="S363">
            <v>47578.080000000002</v>
          </cell>
          <cell r="T363">
            <v>55882</v>
          </cell>
          <cell r="U363">
            <v>62665.84</v>
          </cell>
          <cell r="V363">
            <v>71869.2</v>
          </cell>
          <cell r="W363">
            <v>79171.77</v>
          </cell>
          <cell r="X363">
            <v>77531.039999999994</v>
          </cell>
          <cell r="Y363">
            <v>86529.79</v>
          </cell>
          <cell r="Z363">
            <v>96757.99</v>
          </cell>
          <cell r="AA363">
            <v>113930.73</v>
          </cell>
          <cell r="AB363">
            <v>7969.37</v>
          </cell>
          <cell r="AC363">
            <v>16612.53</v>
          </cell>
          <cell r="AD363">
            <v>43995.39</v>
          </cell>
          <cell r="AE363">
            <v>55872.91</v>
          </cell>
          <cell r="AF363">
            <v>67223.649999999994</v>
          </cell>
          <cell r="AG363">
            <v>73193.17</v>
          </cell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/>
          <cell r="BG363"/>
          <cell r="BH363"/>
          <cell r="BI363"/>
          <cell r="BJ363"/>
          <cell r="BK363"/>
        </row>
        <row r="364">
          <cell r="B364">
            <v>33</v>
          </cell>
          <cell r="C364" t="str">
            <v>ACCION FIDUCIARIA</v>
          </cell>
          <cell r="D364">
            <v>807.21</v>
          </cell>
          <cell r="E364">
            <v>1707.61</v>
          </cell>
          <cell r="F364">
            <v>2831.92</v>
          </cell>
          <cell r="G364">
            <v>3900.77</v>
          </cell>
          <cell r="H364">
            <v>4952.1000000000004</v>
          </cell>
          <cell r="I364">
            <v>5908.49</v>
          </cell>
          <cell r="J364">
            <v>7016.22</v>
          </cell>
          <cell r="K364">
            <v>8167.96</v>
          </cell>
          <cell r="L364">
            <v>8842.82</v>
          </cell>
          <cell r="M364">
            <v>9176.11</v>
          </cell>
          <cell r="N364">
            <v>10121.280000000001</v>
          </cell>
          <cell r="O364">
            <v>11217.93</v>
          </cell>
          <cell r="P364">
            <v>1007.06</v>
          </cell>
          <cell r="Q364">
            <v>2182.88</v>
          </cell>
          <cell r="R364">
            <v>3559.84</v>
          </cell>
          <cell r="S364">
            <v>4615.26</v>
          </cell>
          <cell r="T364">
            <v>5741.74</v>
          </cell>
          <cell r="U364">
            <v>6678.91</v>
          </cell>
          <cell r="V364">
            <v>8301.08</v>
          </cell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/>
          <cell r="BG364"/>
          <cell r="BH364"/>
          <cell r="BI364"/>
          <cell r="BJ364"/>
          <cell r="BK364"/>
        </row>
        <row r="365">
          <cell r="B365">
            <v>34</v>
          </cell>
          <cell r="C365" t="str">
            <v>FIDUCIARIA GNB SUDAMERIS</v>
          </cell>
          <cell r="D365">
            <v>333</v>
          </cell>
          <cell r="E365">
            <v>737</v>
          </cell>
          <cell r="F365">
            <v>1326</v>
          </cell>
          <cell r="G365">
            <v>1907</v>
          </cell>
          <cell r="H365">
            <v>2512</v>
          </cell>
          <cell r="I365">
            <v>3099</v>
          </cell>
          <cell r="J365">
            <v>3736</v>
          </cell>
          <cell r="K365">
            <v>4284</v>
          </cell>
          <cell r="L365">
            <v>4874</v>
          </cell>
          <cell r="M365">
            <v>5454</v>
          </cell>
          <cell r="N365">
            <v>5986</v>
          </cell>
          <cell r="O365">
            <v>6780</v>
          </cell>
          <cell r="P365">
            <v>568</v>
          </cell>
          <cell r="Q365">
            <v>1169</v>
          </cell>
          <cell r="R365">
            <v>1780</v>
          </cell>
          <cell r="S365">
            <v>2431</v>
          </cell>
          <cell r="T365">
            <v>3031</v>
          </cell>
          <cell r="U365">
            <v>3663</v>
          </cell>
          <cell r="V365">
            <v>4187</v>
          </cell>
          <cell r="W365">
            <v>4690</v>
          </cell>
          <cell r="X365">
            <v>5196</v>
          </cell>
          <cell r="Y365">
            <v>5700</v>
          </cell>
          <cell r="Z365">
            <v>6230</v>
          </cell>
          <cell r="AA365">
            <v>11588</v>
          </cell>
          <cell r="AB365">
            <v>505</v>
          </cell>
          <cell r="AC365">
            <v>1114</v>
          </cell>
          <cell r="AD365">
            <v>1856</v>
          </cell>
          <cell r="AE365">
            <v>2476</v>
          </cell>
          <cell r="AF365">
            <v>2953</v>
          </cell>
          <cell r="AG365">
            <v>3485</v>
          </cell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/>
          <cell r="BG365"/>
          <cell r="BH365"/>
          <cell r="BI365"/>
          <cell r="BJ365"/>
          <cell r="BK365"/>
        </row>
        <row r="366">
          <cell r="B366">
            <v>38</v>
          </cell>
          <cell r="C366" t="str">
            <v>FIDUCIARIA CENTRAL</v>
          </cell>
          <cell r="D366">
            <v>-69.87</v>
          </cell>
          <cell r="E366">
            <v>-419.26</v>
          </cell>
          <cell r="F366">
            <v>-75.98</v>
          </cell>
          <cell r="G366">
            <v>-357.65</v>
          </cell>
          <cell r="H366">
            <v>73.540000000000006</v>
          </cell>
          <cell r="I366">
            <v>-197.66</v>
          </cell>
          <cell r="J366">
            <v>79.92</v>
          </cell>
          <cell r="K366">
            <v>24.13</v>
          </cell>
          <cell r="L366">
            <v>306.17</v>
          </cell>
          <cell r="M366">
            <v>279.3</v>
          </cell>
          <cell r="N366">
            <v>540.24</v>
          </cell>
          <cell r="O366">
            <v>640.57000000000005</v>
          </cell>
          <cell r="P366">
            <v>-169.33</v>
          </cell>
          <cell r="Q366">
            <v>-423.42</v>
          </cell>
          <cell r="R366">
            <v>-23.64</v>
          </cell>
          <cell r="S366">
            <v>-238.56</v>
          </cell>
          <cell r="T366">
            <v>169.37</v>
          </cell>
          <cell r="U366">
            <v>272.20999999999998</v>
          </cell>
          <cell r="V366">
            <v>500.26</v>
          </cell>
          <cell r="W366">
            <v>177.11</v>
          </cell>
          <cell r="X366">
            <v>421.06</v>
          </cell>
          <cell r="Y366">
            <v>172.02</v>
          </cell>
          <cell r="Z366">
            <v>352.25</v>
          </cell>
          <cell r="AA366">
            <v>796.82</v>
          </cell>
          <cell r="AB366">
            <v>-75.05</v>
          </cell>
          <cell r="AC366">
            <v>-105.64</v>
          </cell>
          <cell r="AD366">
            <v>320.26</v>
          </cell>
          <cell r="AE366">
            <v>195.65</v>
          </cell>
          <cell r="AF366">
            <v>612.36</v>
          </cell>
          <cell r="AG366">
            <v>468.37</v>
          </cell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/>
          <cell r="BG366"/>
          <cell r="BH366"/>
          <cell r="BI366"/>
          <cell r="BJ366"/>
          <cell r="BK366"/>
        </row>
        <row r="367">
          <cell r="B367">
            <v>39</v>
          </cell>
          <cell r="C367" t="str">
            <v>FIDUAGRARIA</v>
          </cell>
          <cell r="D367">
            <v>624.64</v>
          </cell>
          <cell r="E367">
            <v>1224.9000000000001</v>
          </cell>
          <cell r="F367">
            <v>1965.42</v>
          </cell>
          <cell r="G367">
            <v>2347.0100000000002</v>
          </cell>
          <cell r="H367">
            <v>3031.35</v>
          </cell>
          <cell r="I367">
            <v>3555.62</v>
          </cell>
          <cell r="J367">
            <v>4195.1499999999996</v>
          </cell>
          <cell r="K367">
            <v>5132.29</v>
          </cell>
          <cell r="L367">
            <v>5840.49</v>
          </cell>
          <cell r="M367">
            <v>6399.17</v>
          </cell>
          <cell r="N367">
            <v>7056.41</v>
          </cell>
          <cell r="O367">
            <v>7602.33</v>
          </cell>
          <cell r="P367">
            <v>667.43</v>
          </cell>
          <cell r="Q367">
            <v>1477.41</v>
          </cell>
          <cell r="R367">
            <v>1722.9</v>
          </cell>
          <cell r="S367">
            <v>2243.46</v>
          </cell>
          <cell r="T367">
            <v>2959.5</v>
          </cell>
          <cell r="U367">
            <v>3497.27</v>
          </cell>
          <cell r="V367">
            <v>4765.63</v>
          </cell>
          <cell r="W367">
            <v>5277.89</v>
          </cell>
          <cell r="X367">
            <v>5770.61</v>
          </cell>
          <cell r="Y367">
            <v>6403.68</v>
          </cell>
          <cell r="Z367">
            <v>5796.98</v>
          </cell>
          <cell r="AA367">
            <v>6981.24</v>
          </cell>
          <cell r="AB367">
            <v>1007.66</v>
          </cell>
          <cell r="AC367">
            <v>1723.3</v>
          </cell>
          <cell r="AD367">
            <v>2727.38</v>
          </cell>
          <cell r="AE367">
            <v>3086.97</v>
          </cell>
          <cell r="AF367">
            <v>4010.16</v>
          </cell>
          <cell r="AG367">
            <v>4909.1000000000004</v>
          </cell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/>
          <cell r="BG367"/>
          <cell r="BH367"/>
          <cell r="BI367"/>
          <cell r="BJ367"/>
          <cell r="BK367"/>
        </row>
        <row r="368">
          <cell r="B368">
            <v>40</v>
          </cell>
          <cell r="C368" t="str">
            <v>FIDUCOLDEX</v>
          </cell>
          <cell r="D368">
            <v>-1048.1099999999999</v>
          </cell>
          <cell r="E368">
            <v>-560.49</v>
          </cell>
          <cell r="F368">
            <v>401.26</v>
          </cell>
          <cell r="G368">
            <v>274.60000000000002</v>
          </cell>
          <cell r="H368">
            <v>899.77</v>
          </cell>
          <cell r="I368">
            <v>1178.43</v>
          </cell>
          <cell r="J368">
            <v>2437.64</v>
          </cell>
          <cell r="K368">
            <v>2173.08</v>
          </cell>
          <cell r="L368">
            <v>3308.66</v>
          </cell>
          <cell r="M368">
            <v>3183.88</v>
          </cell>
          <cell r="N368">
            <v>3943.84</v>
          </cell>
          <cell r="O368">
            <v>5139.8599999999997</v>
          </cell>
          <cell r="P368">
            <v>24.78</v>
          </cell>
          <cell r="Q368">
            <v>-796.59</v>
          </cell>
          <cell r="R368">
            <v>553.44000000000005</v>
          </cell>
          <cell r="S368">
            <v>484.68</v>
          </cell>
          <cell r="T368">
            <v>1333.04</v>
          </cell>
          <cell r="U368">
            <v>1281.44</v>
          </cell>
          <cell r="V368">
            <v>2161.44</v>
          </cell>
          <cell r="W368">
            <v>1791.86</v>
          </cell>
          <cell r="X368">
            <v>2928.86</v>
          </cell>
          <cell r="Y368">
            <v>2669.75</v>
          </cell>
          <cell r="Z368">
            <v>3730.52</v>
          </cell>
          <cell r="AA368">
            <v>5851.63</v>
          </cell>
          <cell r="AB368">
            <v>-141.34</v>
          </cell>
          <cell r="AC368">
            <v>-668.37</v>
          </cell>
          <cell r="AD368">
            <v>1172.95</v>
          </cell>
          <cell r="AE368">
            <v>1341.06</v>
          </cell>
          <cell r="AF368">
            <v>2456.41</v>
          </cell>
          <cell r="AG368">
            <v>2391.91</v>
          </cell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/>
          <cell r="BG368"/>
          <cell r="BH368"/>
          <cell r="BI368"/>
          <cell r="BJ368"/>
          <cell r="BK368"/>
        </row>
        <row r="369">
          <cell r="B369">
            <v>42</v>
          </cell>
          <cell r="C369" t="str">
            <v>FIDUCIARIA DAVIVIENDA</v>
          </cell>
          <cell r="D369">
            <v>1848.21</v>
          </cell>
          <cell r="E369">
            <v>3900.53</v>
          </cell>
          <cell r="F369">
            <v>7438.59</v>
          </cell>
          <cell r="G369">
            <v>10312.48</v>
          </cell>
          <cell r="H369">
            <v>13640.71</v>
          </cell>
          <cell r="I369">
            <v>17088.47</v>
          </cell>
          <cell r="J369">
            <v>20112.98</v>
          </cell>
          <cell r="K369">
            <v>23132.68</v>
          </cell>
          <cell r="L369">
            <v>27260.9</v>
          </cell>
          <cell r="M369">
            <v>30643.05</v>
          </cell>
          <cell r="N369">
            <v>33759.58</v>
          </cell>
          <cell r="O369">
            <v>36965.449999999997</v>
          </cell>
          <cell r="P369">
            <v>3772.38</v>
          </cell>
          <cell r="Q369">
            <v>6693.24</v>
          </cell>
          <cell r="R369">
            <v>10814.17</v>
          </cell>
          <cell r="S369">
            <v>13933.53</v>
          </cell>
          <cell r="T369">
            <v>18070.75</v>
          </cell>
          <cell r="U369">
            <v>21144.55</v>
          </cell>
          <cell r="V369">
            <v>23602.78</v>
          </cell>
          <cell r="W369">
            <v>26824.1</v>
          </cell>
          <cell r="X369">
            <v>30555.05</v>
          </cell>
          <cell r="Y369">
            <v>34091.480000000003</v>
          </cell>
          <cell r="Z369">
            <v>38203.4</v>
          </cell>
          <cell r="AA369">
            <v>42058.51</v>
          </cell>
          <cell r="AB369">
            <v>3502.08</v>
          </cell>
          <cell r="AC369">
            <v>6070.45</v>
          </cell>
          <cell r="AD369">
            <v>9902.23</v>
          </cell>
          <cell r="AE369">
            <v>14633.68</v>
          </cell>
          <cell r="AF369">
            <v>17167.93</v>
          </cell>
          <cell r="AG369">
            <v>20548.36</v>
          </cell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/>
          <cell r="BG369"/>
          <cell r="BH369"/>
          <cell r="BI369"/>
          <cell r="BJ369"/>
          <cell r="BK369"/>
        </row>
        <row r="370">
          <cell r="B370">
            <v>49</v>
          </cell>
          <cell r="C370" t="str">
            <v>FIDUPETROL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/>
          <cell r="BG370"/>
          <cell r="BH370"/>
          <cell r="BI370"/>
          <cell r="BJ370"/>
          <cell r="BK370"/>
        </row>
        <row r="371">
          <cell r="B371">
            <v>56</v>
          </cell>
          <cell r="C371" t="str">
            <v>FIDUCIARIA COLSEGUROS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/>
          <cell r="BG371"/>
          <cell r="BH371"/>
          <cell r="BI371"/>
          <cell r="BJ371"/>
          <cell r="BK371"/>
        </row>
        <row r="372">
          <cell r="B372">
            <v>57</v>
          </cell>
          <cell r="C372" t="str">
            <v>FIDUPAIS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/>
          <cell r="BG372"/>
          <cell r="BH372"/>
          <cell r="BI372"/>
          <cell r="BJ372"/>
          <cell r="BK372"/>
        </row>
        <row r="373">
          <cell r="B373">
            <v>58</v>
          </cell>
          <cell r="C373" t="str">
            <v>GESTION FIDUCIARIA</v>
          </cell>
          <cell r="D373">
            <v>26.5</v>
          </cell>
          <cell r="E373">
            <v>113.91</v>
          </cell>
          <cell r="F373">
            <v>-125.56</v>
          </cell>
          <cell r="G373">
            <v>-309.58999999999997</v>
          </cell>
          <cell r="H373">
            <v>-282.89</v>
          </cell>
          <cell r="I373">
            <v>-685.15</v>
          </cell>
          <cell r="J373">
            <v>-768.16</v>
          </cell>
          <cell r="K373">
            <v>-941.98</v>
          </cell>
          <cell r="L373">
            <v>-1103.04</v>
          </cell>
          <cell r="M373">
            <v>-1193.52</v>
          </cell>
          <cell r="N373">
            <v>-1204.3599999999999</v>
          </cell>
          <cell r="O373">
            <v>-816.6</v>
          </cell>
          <cell r="P373">
            <v>-136.08000000000001</v>
          </cell>
          <cell r="Q373">
            <v>-134.66</v>
          </cell>
          <cell r="R373">
            <v>-218.33</v>
          </cell>
          <cell r="S373">
            <v>903.65</v>
          </cell>
          <cell r="T373">
            <v>841.99</v>
          </cell>
          <cell r="U373">
            <v>660.99</v>
          </cell>
          <cell r="V373">
            <v>461.86</v>
          </cell>
          <cell r="W373">
            <v>229.22</v>
          </cell>
          <cell r="X373">
            <v>2.42</v>
          </cell>
          <cell r="Y373">
            <v>68.48</v>
          </cell>
          <cell r="Z373">
            <v>-32.479999999999997</v>
          </cell>
          <cell r="AA373">
            <v>-135.88</v>
          </cell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/>
          <cell r="BG373"/>
          <cell r="BH373"/>
          <cell r="BI373"/>
          <cell r="BJ373"/>
          <cell r="BK373"/>
        </row>
        <row r="374">
          <cell r="B374">
            <v>59</v>
          </cell>
          <cell r="C374" t="str">
            <v>CREDICORP CAPITAL FIDUCIARIA</v>
          </cell>
          <cell r="D374"/>
          <cell r="E374"/>
          <cell r="F374"/>
          <cell r="G374">
            <v>1400.13</v>
          </cell>
          <cell r="H374">
            <v>1737.06</v>
          </cell>
          <cell r="I374">
            <v>2099.63</v>
          </cell>
          <cell r="J374">
            <v>2530.71</v>
          </cell>
          <cell r="K374">
            <v>2975.18</v>
          </cell>
          <cell r="L374">
            <v>3420.99</v>
          </cell>
          <cell r="M374">
            <v>3751.63</v>
          </cell>
          <cell r="N374">
            <v>4257.21</v>
          </cell>
          <cell r="O374">
            <v>4259.28</v>
          </cell>
          <cell r="P374">
            <v>443.55</v>
          </cell>
          <cell r="Q374">
            <v>770.56</v>
          </cell>
          <cell r="R374">
            <v>1165.22</v>
          </cell>
          <cell r="S374">
            <v>1638.14</v>
          </cell>
          <cell r="T374">
            <v>2016.43</v>
          </cell>
          <cell r="U374">
            <v>2560.62</v>
          </cell>
          <cell r="V374">
            <v>3046.36</v>
          </cell>
          <cell r="W374">
            <v>3477.6</v>
          </cell>
          <cell r="X374">
            <v>3571.19</v>
          </cell>
          <cell r="Y374">
            <v>3999.62</v>
          </cell>
          <cell r="Z374">
            <v>4386.93</v>
          </cell>
          <cell r="AA374">
            <v>4490.6099999999997</v>
          </cell>
          <cell r="AB374">
            <v>626.41999999999996</v>
          </cell>
          <cell r="AC374">
            <v>1180.57</v>
          </cell>
          <cell r="AD374">
            <v>1638.14</v>
          </cell>
          <cell r="AE374">
            <v>2040.52</v>
          </cell>
          <cell r="AF374">
            <v>2757</v>
          </cell>
          <cell r="AG374">
            <v>3251.82</v>
          </cell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/>
          <cell r="BG374"/>
          <cell r="BH374"/>
          <cell r="BI374"/>
          <cell r="BJ374"/>
          <cell r="BK374"/>
        </row>
        <row r="375">
          <cell r="B375">
            <v>60</v>
          </cell>
          <cell r="C375" t="str">
            <v>FIDUCIARIA BNP PARIBAS</v>
          </cell>
          <cell r="D375">
            <v>-33.119999999999997</v>
          </cell>
          <cell r="E375">
            <v>-239.33</v>
          </cell>
          <cell r="F375">
            <v>-563.49</v>
          </cell>
          <cell r="G375">
            <v>-597.9</v>
          </cell>
          <cell r="H375">
            <v>-1734.21</v>
          </cell>
          <cell r="I375">
            <v>-1966.83</v>
          </cell>
          <cell r="J375">
            <v>-2152.33</v>
          </cell>
          <cell r="K375">
            <v>-2560.5500000000002</v>
          </cell>
          <cell r="L375">
            <v>-2662.55</v>
          </cell>
          <cell r="M375">
            <v>-2883.72</v>
          </cell>
          <cell r="N375">
            <v>-2891.84</v>
          </cell>
          <cell r="O375">
            <v>-3409.12</v>
          </cell>
          <cell r="P375">
            <v>-133.26</v>
          </cell>
          <cell r="Q375">
            <v>-607.96</v>
          </cell>
          <cell r="R375">
            <v>-912.1</v>
          </cell>
          <cell r="S375">
            <v>-1120.22</v>
          </cell>
          <cell r="T375">
            <v>-1383.77</v>
          </cell>
          <cell r="U375">
            <v>-1588.27</v>
          </cell>
          <cell r="V375">
            <v>-2131.94</v>
          </cell>
          <cell r="W375">
            <v>-2070</v>
          </cell>
          <cell r="X375">
            <v>-2255.69</v>
          </cell>
          <cell r="Y375">
            <v>-2581.0500000000002</v>
          </cell>
          <cell r="Z375">
            <v>-2771.05</v>
          </cell>
          <cell r="AA375">
            <v>-2485.52</v>
          </cell>
          <cell r="AB375">
            <v>-153.28</v>
          </cell>
          <cell r="AC375">
            <v>-325.58999999999997</v>
          </cell>
          <cell r="AD375">
            <v>-333</v>
          </cell>
          <cell r="AE375">
            <v>-319.95</v>
          </cell>
          <cell r="AF375">
            <v>-276.85000000000002</v>
          </cell>
          <cell r="AG375">
            <v>-193.96</v>
          </cell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/>
          <cell r="BG375"/>
          <cell r="BH375"/>
          <cell r="BI375"/>
          <cell r="BJ375"/>
          <cell r="BK375"/>
        </row>
        <row r="376">
          <cell r="B376">
            <v>61</v>
          </cell>
          <cell r="C376" t="str">
            <v>FIDUCIARIA BTG PACTUAL</v>
          </cell>
          <cell r="D376">
            <v>-176.22</v>
          </cell>
          <cell r="E376">
            <v>-73.45</v>
          </cell>
          <cell r="F376">
            <v>-112.03</v>
          </cell>
          <cell r="G376">
            <v>-205.55</v>
          </cell>
          <cell r="H376">
            <v>-42.64</v>
          </cell>
          <cell r="I376">
            <v>-80.8</v>
          </cell>
          <cell r="J376">
            <v>-178.78</v>
          </cell>
          <cell r="K376">
            <v>-275.87</v>
          </cell>
          <cell r="L376">
            <v>-354.51</v>
          </cell>
          <cell r="M376">
            <v>-403.43</v>
          </cell>
          <cell r="N376">
            <v>-608.82000000000005</v>
          </cell>
          <cell r="O376">
            <v>-1090.3399999999999</v>
          </cell>
          <cell r="P376">
            <v>-102.86</v>
          </cell>
          <cell r="Q376">
            <v>-175.29</v>
          </cell>
          <cell r="R376">
            <v>-313.04000000000002</v>
          </cell>
          <cell r="S376">
            <v>-389.81</v>
          </cell>
          <cell r="T376">
            <v>-442.24</v>
          </cell>
          <cell r="U376">
            <v>-526.09</v>
          </cell>
          <cell r="V376">
            <v>-572.96</v>
          </cell>
          <cell r="W376">
            <v>-603.42999999999995</v>
          </cell>
          <cell r="X376">
            <v>-665.81</v>
          </cell>
          <cell r="Y376">
            <v>-605.03</v>
          </cell>
          <cell r="Z376">
            <v>-610.08000000000004</v>
          </cell>
          <cell r="AA376">
            <v>-1345.23</v>
          </cell>
          <cell r="AB376">
            <v>-83.48</v>
          </cell>
          <cell r="AC376">
            <v>-137.99</v>
          </cell>
          <cell r="AD376">
            <v>-256.55</v>
          </cell>
          <cell r="AE376">
            <v>-308.52999999999997</v>
          </cell>
          <cell r="AF376">
            <v>-374.75</v>
          </cell>
          <cell r="AG376">
            <v>-391.55</v>
          </cell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/>
          <cell r="BG376"/>
          <cell r="BH376"/>
          <cell r="BI376"/>
          <cell r="BJ376"/>
          <cell r="BK376"/>
        </row>
        <row r="377">
          <cell r="B377">
            <v>62</v>
          </cell>
          <cell r="C377" t="str">
            <v>FIDUCIARIA COOMEVA</v>
          </cell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>
            <v>-518.27</v>
          </cell>
          <cell r="S377">
            <v>-634.4</v>
          </cell>
          <cell r="T377">
            <v>-462.54</v>
          </cell>
          <cell r="U377">
            <v>-220.96</v>
          </cell>
          <cell r="V377">
            <v>-178.26</v>
          </cell>
          <cell r="W377">
            <v>-135.76</v>
          </cell>
          <cell r="X377">
            <v>-143.41999999999999</v>
          </cell>
          <cell r="Y377">
            <v>-182.69</v>
          </cell>
          <cell r="Z377">
            <v>151.94</v>
          </cell>
          <cell r="AA377">
            <v>82.65</v>
          </cell>
          <cell r="AB377">
            <v>-86.58</v>
          </cell>
          <cell r="AC377">
            <v>-150.69999999999999</v>
          </cell>
          <cell r="AD377">
            <v>-230.57</v>
          </cell>
          <cell r="AE377">
            <v>-381.93</v>
          </cell>
          <cell r="AF377">
            <v>-403.52</v>
          </cell>
          <cell r="AG377">
            <v>-416.59</v>
          </cell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/>
          <cell r="BG377"/>
          <cell r="BH377"/>
          <cell r="BI377"/>
          <cell r="BJ377"/>
          <cell r="BK377"/>
        </row>
        <row r="378">
          <cell r="B378">
            <v>63</v>
          </cell>
          <cell r="C378" t="str">
            <v>FIDUCIARIA RENTA 4 GLOBAL</v>
          </cell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/>
          <cell r="BG378"/>
          <cell r="BH378"/>
          <cell r="BI378"/>
          <cell r="BJ378"/>
          <cell r="BK378"/>
        </row>
        <row r="381">
          <cell r="B381">
            <v>300000</v>
          </cell>
          <cell r="C381" t="str">
            <v>Sociedad Fiduciaria</v>
          </cell>
          <cell r="D381">
            <v>42400</v>
          </cell>
          <cell r="E381">
            <v>42429</v>
          </cell>
          <cell r="F381">
            <v>42460</v>
          </cell>
          <cell r="G381">
            <v>42490</v>
          </cell>
          <cell r="H381">
            <v>42521</v>
          </cell>
          <cell r="I381">
            <v>42551</v>
          </cell>
          <cell r="J381">
            <v>42582</v>
          </cell>
          <cell r="K381">
            <v>42613</v>
          </cell>
          <cell r="L381">
            <v>42643</v>
          </cell>
          <cell r="M381">
            <v>42674</v>
          </cell>
          <cell r="N381">
            <v>42704</v>
          </cell>
          <cell r="O381">
            <v>42735</v>
          </cell>
          <cell r="P381">
            <v>42766</v>
          </cell>
          <cell r="Q381">
            <v>42794</v>
          </cell>
          <cell r="R381">
            <v>42825</v>
          </cell>
          <cell r="S381">
            <v>42855</v>
          </cell>
          <cell r="T381">
            <v>42886</v>
          </cell>
          <cell r="U381">
            <v>42916</v>
          </cell>
          <cell r="V381">
            <v>42947</v>
          </cell>
          <cell r="W381">
            <v>42978</v>
          </cell>
          <cell r="X381">
            <v>43008</v>
          </cell>
          <cell r="Y381">
            <v>43039</v>
          </cell>
          <cell r="Z381">
            <v>43069</v>
          </cell>
          <cell r="AA381">
            <v>43100</v>
          </cell>
          <cell r="AB381">
            <v>43131</v>
          </cell>
          <cell r="AC381">
            <v>43159</v>
          </cell>
          <cell r="AD381">
            <v>43190</v>
          </cell>
          <cell r="AE381">
            <v>43220</v>
          </cell>
          <cell r="AF381">
            <v>43251</v>
          </cell>
          <cell r="AG381">
            <v>43281</v>
          </cell>
          <cell r="AH381">
            <v>43312</v>
          </cell>
          <cell r="AI381">
            <v>43343</v>
          </cell>
          <cell r="AJ381">
            <v>43373</v>
          </cell>
          <cell r="AK381">
            <v>43404</v>
          </cell>
          <cell r="AL381">
            <v>43434</v>
          </cell>
          <cell r="AM381">
            <v>43465</v>
          </cell>
          <cell r="AN381">
            <v>43496</v>
          </cell>
          <cell r="AO381">
            <v>43524</v>
          </cell>
          <cell r="AP381">
            <v>43555</v>
          </cell>
          <cell r="AQ381">
            <v>43585</v>
          </cell>
          <cell r="AR381">
            <v>43616</v>
          </cell>
          <cell r="AS381">
            <v>43646</v>
          </cell>
          <cell r="AT381">
            <v>43677</v>
          </cell>
          <cell r="AU381">
            <v>43708</v>
          </cell>
          <cell r="AV381">
            <v>43738</v>
          </cell>
          <cell r="AW381">
            <v>43769</v>
          </cell>
          <cell r="AX381">
            <v>43799</v>
          </cell>
          <cell r="AY381">
            <v>43830</v>
          </cell>
          <cell r="AZ381">
            <v>43861</v>
          </cell>
          <cell r="BA381">
            <v>43890</v>
          </cell>
          <cell r="BB381">
            <v>43921</v>
          </cell>
          <cell r="BC381">
            <v>43951</v>
          </cell>
          <cell r="BD381">
            <v>43982</v>
          </cell>
          <cell r="BE381">
            <v>44012</v>
          </cell>
          <cell r="BF381">
            <v>44043</v>
          </cell>
          <cell r="BG381">
            <v>44074</v>
          </cell>
          <cell r="BH381">
            <v>44104</v>
          </cell>
          <cell r="BI381">
            <v>44135</v>
          </cell>
          <cell r="BJ381">
            <v>44165</v>
          </cell>
          <cell r="BK381">
            <v>44196</v>
          </cell>
        </row>
        <row r="382">
          <cell r="B382">
            <v>3</v>
          </cell>
          <cell r="C382" t="str">
            <v>BBVA FIDUCIARIA</v>
          </cell>
          <cell r="D382">
            <v>93511.09</v>
          </cell>
          <cell r="E382">
            <v>94463.01</v>
          </cell>
          <cell r="F382">
            <v>81523</v>
          </cell>
          <cell r="G382">
            <v>83696.27</v>
          </cell>
          <cell r="H382">
            <v>85009.83</v>
          </cell>
          <cell r="I382">
            <v>86560.55</v>
          </cell>
          <cell r="J382">
            <v>88137.42</v>
          </cell>
          <cell r="K382">
            <v>89803.98</v>
          </cell>
          <cell r="L382">
            <v>91708.29</v>
          </cell>
          <cell r="M382">
            <v>93315.31</v>
          </cell>
          <cell r="N382">
            <v>94894.65</v>
          </cell>
          <cell r="O382">
            <v>96520.35</v>
          </cell>
          <cell r="P382">
            <v>98527.49</v>
          </cell>
          <cell r="Q382">
            <v>76507.28</v>
          </cell>
          <cell r="R382">
            <v>79200.97</v>
          </cell>
          <cell r="S382">
            <v>81416.639999999999</v>
          </cell>
          <cell r="T382">
            <v>84035.19</v>
          </cell>
          <cell r="U382">
            <v>84834.05</v>
          </cell>
          <cell r="V382">
            <v>87372.28</v>
          </cell>
          <cell r="W382">
            <v>89600.13</v>
          </cell>
          <cell r="X382">
            <v>91715.520000000004</v>
          </cell>
          <cell r="Y382">
            <v>94473.67</v>
          </cell>
          <cell r="Z382">
            <v>96607.54</v>
          </cell>
          <cell r="AA382">
            <v>99720.51</v>
          </cell>
          <cell r="AB382">
            <v>102507.39</v>
          </cell>
          <cell r="AC382">
            <v>79743.55</v>
          </cell>
          <cell r="AD382">
            <v>82082.539999999994</v>
          </cell>
          <cell r="AE382">
            <v>85190.36</v>
          </cell>
          <cell r="AF382">
            <v>88056.26</v>
          </cell>
          <cell r="AG382">
            <v>90843.05</v>
          </cell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/>
          <cell r="BG382"/>
          <cell r="BH382"/>
          <cell r="BI382"/>
          <cell r="BJ382"/>
          <cell r="BK382"/>
        </row>
        <row r="383">
          <cell r="B383">
            <v>4</v>
          </cell>
          <cell r="C383" t="str">
            <v>ITAÚ SECURITIES SERVICES</v>
          </cell>
          <cell r="D383">
            <v>56615</v>
          </cell>
          <cell r="E383">
            <v>56665</v>
          </cell>
          <cell r="F383">
            <v>57882</v>
          </cell>
          <cell r="G383">
            <v>58210</v>
          </cell>
          <cell r="H383">
            <v>58547</v>
          </cell>
          <cell r="I383">
            <v>59066</v>
          </cell>
          <cell r="J383">
            <v>59542</v>
          </cell>
          <cell r="K383">
            <v>59837.73</v>
          </cell>
          <cell r="L383">
            <v>60496</v>
          </cell>
          <cell r="M383">
            <v>60370</v>
          </cell>
          <cell r="N383">
            <v>60384.639999999999</v>
          </cell>
          <cell r="O383">
            <v>60566</v>
          </cell>
          <cell r="P383">
            <v>61100.34</v>
          </cell>
          <cell r="Q383">
            <v>61274</v>
          </cell>
          <cell r="R383">
            <v>56392</v>
          </cell>
          <cell r="S383">
            <v>56832</v>
          </cell>
          <cell r="T383">
            <v>56893</v>
          </cell>
          <cell r="U383">
            <v>57111.54</v>
          </cell>
          <cell r="V383">
            <v>56854.83</v>
          </cell>
          <cell r="W383">
            <v>56874</v>
          </cell>
          <cell r="X383">
            <v>57160</v>
          </cell>
          <cell r="Y383">
            <v>57328</v>
          </cell>
          <cell r="Z383">
            <v>57704</v>
          </cell>
          <cell r="AA383">
            <v>59630.48</v>
          </cell>
          <cell r="AB383">
            <v>59868</v>
          </cell>
          <cell r="AC383">
            <v>59469</v>
          </cell>
          <cell r="AD383">
            <v>59391</v>
          </cell>
          <cell r="AE383">
            <v>59733</v>
          </cell>
          <cell r="AF383">
            <v>59639</v>
          </cell>
          <cell r="AG383">
            <v>59748.91</v>
          </cell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/>
          <cell r="BG383"/>
          <cell r="BH383"/>
          <cell r="BI383"/>
          <cell r="BJ383"/>
          <cell r="BK383"/>
        </row>
        <row r="384">
          <cell r="B384">
            <v>6</v>
          </cell>
          <cell r="C384" t="str">
            <v>FIDUCIARIA COLMENA</v>
          </cell>
          <cell r="D384">
            <v>12095.78</v>
          </cell>
          <cell r="E384">
            <v>12136.91</v>
          </cell>
          <cell r="F384">
            <v>11491.84</v>
          </cell>
          <cell r="G384">
            <v>11469.41</v>
          </cell>
          <cell r="H384">
            <v>11510.68</v>
          </cell>
          <cell r="I384">
            <v>11601.52</v>
          </cell>
          <cell r="J384">
            <v>11740.92</v>
          </cell>
          <cell r="K384">
            <v>11863.69</v>
          </cell>
          <cell r="L384">
            <v>12022.11</v>
          </cell>
          <cell r="M384">
            <v>12188.87</v>
          </cell>
          <cell r="N384">
            <v>12289.72</v>
          </cell>
          <cell r="O384">
            <v>12658.12</v>
          </cell>
          <cell r="P384">
            <v>12794.48</v>
          </cell>
          <cell r="Q384">
            <v>12975.49</v>
          </cell>
          <cell r="R384">
            <v>13080.99</v>
          </cell>
          <cell r="S384">
            <v>13200.04</v>
          </cell>
          <cell r="T384">
            <v>13264.74</v>
          </cell>
          <cell r="U384">
            <v>13363.86</v>
          </cell>
          <cell r="V384">
            <v>13441.13</v>
          </cell>
          <cell r="W384">
            <v>13618.56</v>
          </cell>
          <cell r="X384">
            <v>12650.29</v>
          </cell>
          <cell r="Y384">
            <v>12824.64</v>
          </cell>
          <cell r="Z384">
            <v>13026.39</v>
          </cell>
          <cell r="AA384">
            <v>13413.35</v>
          </cell>
          <cell r="AB384">
            <v>13542.76</v>
          </cell>
          <cell r="AC384">
            <v>13650.09</v>
          </cell>
          <cell r="AD384">
            <v>13781.39</v>
          </cell>
          <cell r="AE384">
            <v>14031.21</v>
          </cell>
          <cell r="AF384">
            <v>14237.47</v>
          </cell>
          <cell r="AG384">
            <v>14478.61</v>
          </cell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/>
          <cell r="BG384"/>
          <cell r="BH384"/>
          <cell r="BI384"/>
          <cell r="BJ384"/>
          <cell r="BK384"/>
        </row>
        <row r="385">
          <cell r="B385">
            <v>7</v>
          </cell>
          <cell r="C385" t="str">
            <v>OLD MUTUAL FIDUCIARIA</v>
          </cell>
          <cell r="D385">
            <v>179959.98</v>
          </cell>
          <cell r="E385">
            <v>179215.12</v>
          </cell>
          <cell r="F385">
            <v>162769.73000000001</v>
          </cell>
          <cell r="G385">
            <v>166751.25</v>
          </cell>
          <cell r="H385">
            <v>170227.92</v>
          </cell>
          <cell r="I385">
            <v>173636.14</v>
          </cell>
          <cell r="J385">
            <v>176468.3</v>
          </cell>
          <cell r="K385">
            <v>180125.94</v>
          </cell>
          <cell r="L385">
            <v>182389.76000000001</v>
          </cell>
          <cell r="M385">
            <v>184790.82</v>
          </cell>
          <cell r="N385">
            <v>187757.76</v>
          </cell>
          <cell r="O385">
            <v>192045.07</v>
          </cell>
          <cell r="P385">
            <v>194873.5</v>
          </cell>
          <cell r="Q385">
            <v>196243.08</v>
          </cell>
          <cell r="R385">
            <v>174785.73</v>
          </cell>
          <cell r="S385">
            <v>177172.37</v>
          </cell>
          <cell r="T385">
            <v>180211.95</v>
          </cell>
          <cell r="U385">
            <v>183036.66</v>
          </cell>
          <cell r="V385">
            <v>185538.96</v>
          </cell>
          <cell r="W385">
            <v>188009.12</v>
          </cell>
          <cell r="X385">
            <v>191223.03</v>
          </cell>
          <cell r="Y385">
            <v>193859.62</v>
          </cell>
          <cell r="Z385">
            <v>197062.02</v>
          </cell>
          <cell r="AA385">
            <v>200642.15</v>
          </cell>
          <cell r="AB385">
            <v>203567.61</v>
          </cell>
          <cell r="AC385">
            <v>206438.8</v>
          </cell>
          <cell r="AD385">
            <v>176290.78</v>
          </cell>
          <cell r="AE385">
            <v>175933.45</v>
          </cell>
          <cell r="AF385">
            <v>179147.67</v>
          </cell>
          <cell r="AG385">
            <v>182467.89</v>
          </cell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  <cell r="BB385"/>
          <cell r="BC385"/>
          <cell r="BD385"/>
          <cell r="BE385"/>
          <cell r="BF385"/>
          <cell r="BG385"/>
          <cell r="BH385"/>
          <cell r="BI385"/>
          <cell r="BJ385"/>
          <cell r="BK385"/>
        </row>
        <row r="386">
          <cell r="B386">
            <v>12</v>
          </cell>
          <cell r="C386" t="str">
            <v>FIDUCIARIA LA PREVISORA</v>
          </cell>
          <cell r="D386">
            <v>239253.05</v>
          </cell>
          <cell r="E386">
            <v>239863.57</v>
          </cell>
          <cell r="F386">
            <v>215896.04</v>
          </cell>
          <cell r="G386">
            <v>217704.85</v>
          </cell>
          <cell r="H386">
            <v>222460.62</v>
          </cell>
          <cell r="I386">
            <v>223514.95</v>
          </cell>
          <cell r="J386">
            <v>229170</v>
          </cell>
          <cell r="K386">
            <v>230940.77</v>
          </cell>
          <cell r="L386">
            <v>236974</v>
          </cell>
          <cell r="M386">
            <v>237884.71</v>
          </cell>
          <cell r="N386">
            <v>242097.4</v>
          </cell>
          <cell r="O386">
            <v>245656.16</v>
          </cell>
          <cell r="P386">
            <v>247195</v>
          </cell>
          <cell r="Q386">
            <v>246252</v>
          </cell>
          <cell r="R386">
            <v>250420</v>
          </cell>
          <cell r="S386">
            <v>219358.33</v>
          </cell>
          <cell r="T386">
            <v>225773.58</v>
          </cell>
          <cell r="U386">
            <v>227864</v>
          </cell>
          <cell r="V386">
            <v>235604.99</v>
          </cell>
          <cell r="W386">
            <v>232577.26</v>
          </cell>
          <cell r="X386">
            <v>237669.85</v>
          </cell>
          <cell r="Y386">
            <v>236788.12</v>
          </cell>
          <cell r="Z386">
            <v>242062.09</v>
          </cell>
          <cell r="AA386">
            <v>249542.07</v>
          </cell>
          <cell r="AB386">
            <v>251414.14</v>
          </cell>
          <cell r="AC386">
            <v>251334</v>
          </cell>
          <cell r="AD386">
            <v>257355.24</v>
          </cell>
          <cell r="AE386">
            <v>259374.14</v>
          </cell>
          <cell r="AF386">
            <v>243285.15</v>
          </cell>
          <cell r="AG386">
            <v>244537.5</v>
          </cell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/>
          <cell r="BG386"/>
          <cell r="BH386"/>
          <cell r="BI386"/>
          <cell r="BJ386"/>
          <cell r="BK386"/>
        </row>
        <row r="387">
          <cell r="B387">
            <v>15</v>
          </cell>
          <cell r="C387" t="str">
            <v>FIDUCIARIA FIDUCOR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/>
          <cell r="BG387"/>
          <cell r="BH387"/>
          <cell r="BI387"/>
          <cell r="BJ387"/>
          <cell r="BK387"/>
        </row>
        <row r="388">
          <cell r="B388">
            <v>16</v>
          </cell>
          <cell r="C388" t="str">
            <v>ALIANZA FIDUCIARIA</v>
          </cell>
          <cell r="D388">
            <v>81169.490000000005</v>
          </cell>
          <cell r="E388">
            <v>83488.56</v>
          </cell>
          <cell r="F388">
            <v>85997.71</v>
          </cell>
          <cell r="G388">
            <v>61554.73</v>
          </cell>
          <cell r="H388">
            <v>64382</v>
          </cell>
          <cell r="I388">
            <v>66791</v>
          </cell>
          <cell r="J388">
            <v>69784</v>
          </cell>
          <cell r="K388">
            <v>73700</v>
          </cell>
          <cell r="L388">
            <v>76414</v>
          </cell>
          <cell r="M388">
            <v>79305</v>
          </cell>
          <cell r="N388">
            <v>82172</v>
          </cell>
          <cell r="O388">
            <v>89152</v>
          </cell>
          <cell r="P388">
            <v>92443</v>
          </cell>
          <cell r="Q388">
            <v>95543</v>
          </cell>
          <cell r="R388">
            <v>99390</v>
          </cell>
          <cell r="S388">
            <v>102815</v>
          </cell>
          <cell r="T388">
            <v>69398</v>
          </cell>
          <cell r="U388">
            <v>72878</v>
          </cell>
          <cell r="V388">
            <v>87248</v>
          </cell>
          <cell r="W388">
            <v>100868</v>
          </cell>
          <cell r="X388">
            <v>104645</v>
          </cell>
          <cell r="Y388">
            <v>108257</v>
          </cell>
          <cell r="Z388">
            <v>111168</v>
          </cell>
          <cell r="AA388">
            <v>122771</v>
          </cell>
          <cell r="AB388">
            <v>126103</v>
          </cell>
          <cell r="AC388">
            <v>129350</v>
          </cell>
          <cell r="AD388">
            <v>88177</v>
          </cell>
          <cell r="AE388">
            <v>91418</v>
          </cell>
          <cell r="AF388">
            <v>94930</v>
          </cell>
          <cell r="AG388">
            <v>98785</v>
          </cell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/>
          <cell r="BG388"/>
          <cell r="BH388"/>
          <cell r="BI388"/>
          <cell r="BJ388"/>
          <cell r="BK388"/>
        </row>
        <row r="389">
          <cell r="B389">
            <v>18</v>
          </cell>
          <cell r="C389" t="str">
            <v>FIDUCIARIA POPULAR</v>
          </cell>
          <cell r="D389">
            <v>54393.5</v>
          </cell>
          <cell r="E389">
            <v>54579.67</v>
          </cell>
          <cell r="F389">
            <v>54348.72</v>
          </cell>
          <cell r="G389">
            <v>54734.41</v>
          </cell>
          <cell r="H389">
            <v>55003.8</v>
          </cell>
          <cell r="I389">
            <v>55499.360000000001</v>
          </cell>
          <cell r="J389">
            <v>55958.93</v>
          </cell>
          <cell r="K389">
            <v>56165.95</v>
          </cell>
          <cell r="L389">
            <v>56715.78</v>
          </cell>
          <cell r="M389">
            <v>56937.08</v>
          </cell>
          <cell r="N389">
            <v>57173.45</v>
          </cell>
          <cell r="O389">
            <v>57346.64</v>
          </cell>
          <cell r="P389">
            <v>57667.67</v>
          </cell>
          <cell r="Q389">
            <v>57937.9</v>
          </cell>
          <cell r="R389">
            <v>54716.959999999999</v>
          </cell>
          <cell r="S389">
            <v>55082.9</v>
          </cell>
          <cell r="T389">
            <v>55396.27</v>
          </cell>
          <cell r="U389">
            <v>55610.41</v>
          </cell>
          <cell r="V389">
            <v>55316.33</v>
          </cell>
          <cell r="W389">
            <v>55434.22</v>
          </cell>
          <cell r="X389">
            <v>55566.7</v>
          </cell>
          <cell r="Y389">
            <v>55650.45</v>
          </cell>
          <cell r="Z389">
            <v>55882.97</v>
          </cell>
          <cell r="AA389">
            <v>56119.32</v>
          </cell>
          <cell r="AB389">
            <v>56542.02</v>
          </cell>
          <cell r="AC389">
            <v>56659.08</v>
          </cell>
          <cell r="AD389">
            <v>54558.21</v>
          </cell>
          <cell r="AE389">
            <v>54848.480000000003</v>
          </cell>
          <cell r="AF389">
            <v>54914.03</v>
          </cell>
          <cell r="AG389">
            <v>54979.67</v>
          </cell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/>
          <cell r="BG389"/>
          <cell r="BH389"/>
          <cell r="BI389"/>
          <cell r="BJ389"/>
          <cell r="BK389"/>
        </row>
        <row r="390">
          <cell r="B390">
            <v>19</v>
          </cell>
          <cell r="C390" t="str">
            <v>FIDUCAFE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/>
          <cell r="BG390"/>
          <cell r="BH390"/>
          <cell r="BI390"/>
          <cell r="BJ390"/>
          <cell r="BK390"/>
        </row>
        <row r="391">
          <cell r="B391">
            <v>20</v>
          </cell>
          <cell r="C391" t="str">
            <v>FIDUCIARIA CORFICOLOMBIANA</v>
          </cell>
          <cell r="D391">
            <v>48932.639999999999</v>
          </cell>
          <cell r="E391">
            <v>49356.05</v>
          </cell>
          <cell r="F391">
            <v>48063.11</v>
          </cell>
          <cell r="G391">
            <v>49393.03</v>
          </cell>
          <cell r="H391">
            <v>50428.959999999999</v>
          </cell>
          <cell r="I391">
            <v>52595.56</v>
          </cell>
          <cell r="J391">
            <v>53049.17</v>
          </cell>
          <cell r="K391">
            <v>54201.31</v>
          </cell>
          <cell r="L391">
            <v>58747.5</v>
          </cell>
          <cell r="M391">
            <v>59432.57</v>
          </cell>
          <cell r="N391">
            <v>60378.95</v>
          </cell>
          <cell r="O391">
            <v>61436.24</v>
          </cell>
          <cell r="P391">
            <v>65115.86</v>
          </cell>
          <cell r="Q391">
            <v>65836.23</v>
          </cell>
          <cell r="R391">
            <v>54695.62</v>
          </cell>
          <cell r="S391">
            <v>56466.01</v>
          </cell>
          <cell r="T391">
            <v>57853.87</v>
          </cell>
          <cell r="U391">
            <v>60128.45</v>
          </cell>
          <cell r="V391">
            <v>60549.9</v>
          </cell>
          <cell r="W391">
            <v>61536.15</v>
          </cell>
          <cell r="X391">
            <v>62402.25</v>
          </cell>
          <cell r="Y391">
            <v>63208.52</v>
          </cell>
          <cell r="Z391">
            <v>64420.3</v>
          </cell>
          <cell r="AA391">
            <v>61009.22</v>
          </cell>
          <cell r="AB391">
            <v>61747.41</v>
          </cell>
          <cell r="AC391">
            <v>65751.320000000007</v>
          </cell>
          <cell r="AD391">
            <v>54199.44</v>
          </cell>
          <cell r="AE391">
            <v>54998.45</v>
          </cell>
          <cell r="AF391">
            <v>55309.45</v>
          </cell>
          <cell r="AG391">
            <v>55776.51</v>
          </cell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/>
          <cell r="BG391"/>
          <cell r="BH391"/>
          <cell r="BI391"/>
          <cell r="BJ391"/>
          <cell r="BK391"/>
        </row>
        <row r="392">
          <cell r="B392">
            <v>21</v>
          </cell>
          <cell r="C392" t="str">
            <v>FIDUCIARIA DE OCCIDENTE</v>
          </cell>
          <cell r="D392">
            <v>195905.53</v>
          </cell>
          <cell r="E392">
            <v>183524.94</v>
          </cell>
          <cell r="F392">
            <v>198189.56</v>
          </cell>
          <cell r="G392">
            <v>192127.26</v>
          </cell>
          <cell r="H392">
            <v>196429.14</v>
          </cell>
          <cell r="I392">
            <v>199352.65</v>
          </cell>
          <cell r="J392">
            <v>201616.88</v>
          </cell>
          <cell r="K392">
            <v>218753.06</v>
          </cell>
          <cell r="L392">
            <v>207623.03</v>
          </cell>
          <cell r="M392">
            <v>210603.28</v>
          </cell>
          <cell r="N392">
            <v>213731.08</v>
          </cell>
          <cell r="O392">
            <v>217254.26</v>
          </cell>
          <cell r="P392">
            <v>220519.2</v>
          </cell>
          <cell r="Q392">
            <v>224995.37</v>
          </cell>
          <cell r="R392">
            <v>235962.67</v>
          </cell>
          <cell r="S392">
            <v>226537.15</v>
          </cell>
          <cell r="T392">
            <v>232912.49</v>
          </cell>
          <cell r="U392">
            <v>199026.89</v>
          </cell>
          <cell r="V392">
            <v>202807.98</v>
          </cell>
          <cell r="W392">
            <v>206099.71</v>
          </cell>
          <cell r="X392">
            <v>209332.28</v>
          </cell>
          <cell r="Y392">
            <v>213191.46</v>
          </cell>
          <cell r="Z392">
            <v>217231.32</v>
          </cell>
          <cell r="AA392">
            <v>219938.29</v>
          </cell>
          <cell r="AB392">
            <v>223144.18</v>
          </cell>
          <cell r="AC392">
            <v>225990.55</v>
          </cell>
          <cell r="AD392">
            <v>224568.74</v>
          </cell>
          <cell r="AE392">
            <v>224322.82</v>
          </cell>
          <cell r="AF392">
            <v>228878.57</v>
          </cell>
          <cell r="AG392">
            <v>231090.65</v>
          </cell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/>
          <cell r="BG392"/>
          <cell r="BH392"/>
          <cell r="BI392"/>
          <cell r="BJ392"/>
          <cell r="BK392"/>
        </row>
        <row r="393">
          <cell r="B393">
            <v>22</v>
          </cell>
          <cell r="C393" t="str">
            <v>FIDUCIARIA BOGOTA</v>
          </cell>
          <cell r="D393">
            <v>273387.78999999998</v>
          </cell>
          <cell r="E393">
            <v>278396.05</v>
          </cell>
          <cell r="F393">
            <v>294437.32</v>
          </cell>
          <cell r="G393">
            <v>295955.96000000002</v>
          </cell>
          <cell r="H393">
            <v>303620.96999999997</v>
          </cell>
          <cell r="I393">
            <v>312117.2</v>
          </cell>
          <cell r="J393">
            <v>318909.44</v>
          </cell>
          <cell r="K393">
            <v>269873.21000000002</v>
          </cell>
          <cell r="L393">
            <v>268428.86</v>
          </cell>
          <cell r="M393">
            <v>274966.31</v>
          </cell>
          <cell r="N393">
            <v>278781.40999999997</v>
          </cell>
          <cell r="O393">
            <v>283638.8</v>
          </cell>
          <cell r="P393">
            <v>290236.90999999997</v>
          </cell>
          <cell r="Q393">
            <v>297350.98</v>
          </cell>
          <cell r="R393">
            <v>281708.49</v>
          </cell>
          <cell r="S393">
            <v>277143.33</v>
          </cell>
          <cell r="T393">
            <v>281392.34000000003</v>
          </cell>
          <cell r="U393">
            <v>265619.92</v>
          </cell>
          <cell r="V393">
            <v>272825.05</v>
          </cell>
          <cell r="W393">
            <v>279513.86</v>
          </cell>
          <cell r="X393">
            <v>286660.09000000003</v>
          </cell>
          <cell r="Y393">
            <v>294933.74</v>
          </cell>
          <cell r="Z393">
            <v>302813.19</v>
          </cell>
          <cell r="AA393">
            <v>309705.59999999998</v>
          </cell>
          <cell r="AB393">
            <v>317716.46999999997</v>
          </cell>
          <cell r="AC393">
            <v>324860.23</v>
          </cell>
          <cell r="AD393">
            <v>284608.15999999997</v>
          </cell>
          <cell r="AE393">
            <v>275537.87</v>
          </cell>
          <cell r="AF393">
            <v>283260.71999999997</v>
          </cell>
          <cell r="AG393">
            <v>289717.12</v>
          </cell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/>
          <cell r="BG393"/>
          <cell r="BH393"/>
          <cell r="BI393"/>
          <cell r="BJ393"/>
          <cell r="BK393"/>
        </row>
        <row r="394">
          <cell r="B394">
            <v>23</v>
          </cell>
          <cell r="C394" t="str">
            <v>ITAÚ ASSET MANAGEMENT</v>
          </cell>
          <cell r="D394">
            <v>59379.1</v>
          </cell>
          <cell r="E394">
            <v>60376.47</v>
          </cell>
          <cell r="F394">
            <v>61643.69</v>
          </cell>
          <cell r="G394">
            <v>62944.27</v>
          </cell>
          <cell r="H394">
            <v>63862.1</v>
          </cell>
          <cell r="I394">
            <v>65037.68</v>
          </cell>
          <cell r="J394">
            <v>66425.77</v>
          </cell>
          <cell r="K394">
            <v>67631.92</v>
          </cell>
          <cell r="L394">
            <v>68932</v>
          </cell>
          <cell r="M394">
            <v>69803.47</v>
          </cell>
          <cell r="N394">
            <v>70777</v>
          </cell>
          <cell r="O394">
            <v>72413.460000000006</v>
          </cell>
          <cell r="P394">
            <v>73987.81</v>
          </cell>
          <cell r="Q394">
            <v>75191.19</v>
          </cell>
          <cell r="R394">
            <v>69654.94</v>
          </cell>
          <cell r="S394">
            <v>70987</v>
          </cell>
          <cell r="T394">
            <v>72744</v>
          </cell>
          <cell r="U394">
            <v>74124</v>
          </cell>
          <cell r="V394">
            <v>74891</v>
          </cell>
          <cell r="W394">
            <v>75830</v>
          </cell>
          <cell r="X394">
            <v>76842</v>
          </cell>
          <cell r="Y394">
            <v>78026</v>
          </cell>
          <cell r="Z394">
            <v>79253</v>
          </cell>
          <cell r="AA394">
            <v>79231</v>
          </cell>
          <cell r="AB394">
            <v>80816</v>
          </cell>
          <cell r="AC394">
            <v>81611</v>
          </cell>
          <cell r="AD394">
            <v>69438</v>
          </cell>
          <cell r="AE394">
            <v>70389</v>
          </cell>
          <cell r="AF394">
            <v>70881</v>
          </cell>
          <cell r="AG394">
            <v>72004</v>
          </cell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  <cell r="BH394"/>
          <cell r="BI394"/>
          <cell r="BJ394"/>
          <cell r="BK394"/>
        </row>
        <row r="395">
          <cell r="B395">
            <v>24</v>
          </cell>
          <cell r="C395" t="str">
            <v>CITITRUST COLOMBIA</v>
          </cell>
          <cell r="D395">
            <v>102573.88</v>
          </cell>
          <cell r="E395">
            <v>106425.93</v>
          </cell>
          <cell r="F395">
            <v>108502.53</v>
          </cell>
          <cell r="G395">
            <v>115130.1</v>
          </cell>
          <cell r="H395">
            <v>119347.51</v>
          </cell>
          <cell r="I395">
            <v>123121.5</v>
          </cell>
          <cell r="J395">
            <v>127531.1</v>
          </cell>
          <cell r="K395">
            <v>130973.92</v>
          </cell>
          <cell r="L395">
            <v>134427.16</v>
          </cell>
          <cell r="M395">
            <v>137835.31</v>
          </cell>
          <cell r="N395">
            <v>85338.29</v>
          </cell>
          <cell r="O395">
            <v>89958.64</v>
          </cell>
          <cell r="P395">
            <v>94603.86</v>
          </cell>
          <cell r="Q395">
            <v>100997.27</v>
          </cell>
          <cell r="R395">
            <v>106116.95</v>
          </cell>
          <cell r="S395">
            <v>111459.35</v>
          </cell>
          <cell r="T395">
            <v>115428.1</v>
          </cell>
          <cell r="U395">
            <v>120149.2</v>
          </cell>
          <cell r="V395">
            <v>124251.67</v>
          </cell>
          <cell r="W395">
            <v>128047.53</v>
          </cell>
          <cell r="X395">
            <v>132304.48000000001</v>
          </cell>
          <cell r="Y395">
            <v>137220.64000000001</v>
          </cell>
          <cell r="Z395">
            <v>141049.57999999999</v>
          </cell>
          <cell r="AA395">
            <v>145307.12</v>
          </cell>
          <cell r="AB395">
            <v>149961.95000000001</v>
          </cell>
          <cell r="AC395">
            <v>155433.73000000001</v>
          </cell>
          <cell r="AD395">
            <v>160428.39000000001</v>
          </cell>
          <cell r="AE395">
            <v>167300.75</v>
          </cell>
          <cell r="AF395">
            <v>172455.32</v>
          </cell>
          <cell r="AG395">
            <v>177444</v>
          </cell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/>
          <cell r="BG395"/>
          <cell r="BH395"/>
          <cell r="BI395"/>
          <cell r="BJ395"/>
          <cell r="BK395"/>
        </row>
        <row r="396">
          <cell r="B396">
            <v>25</v>
          </cell>
          <cell r="C396" t="str">
            <v>FIDUCIARIA COLPATRIA</v>
          </cell>
          <cell r="D396">
            <v>34496.519999999997</v>
          </cell>
          <cell r="E396">
            <v>35459.43</v>
          </cell>
          <cell r="F396">
            <v>27771.119999999999</v>
          </cell>
          <cell r="G396">
            <v>28730.23</v>
          </cell>
          <cell r="H396">
            <v>29427.18</v>
          </cell>
          <cell r="I396">
            <v>30220.33</v>
          </cell>
          <cell r="J396">
            <v>31218.959999999999</v>
          </cell>
          <cell r="K396">
            <v>31938.77</v>
          </cell>
          <cell r="L396">
            <v>32730.67</v>
          </cell>
          <cell r="M396">
            <v>34180.58</v>
          </cell>
          <cell r="N396">
            <v>35351.33</v>
          </cell>
          <cell r="O396">
            <v>36988.19</v>
          </cell>
          <cell r="P396">
            <v>38395.089999999997</v>
          </cell>
          <cell r="Q396">
            <v>40146.559999999998</v>
          </cell>
          <cell r="R396">
            <v>29256.91</v>
          </cell>
          <cell r="S396">
            <v>30146.94</v>
          </cell>
          <cell r="T396">
            <v>31467.85</v>
          </cell>
          <cell r="U396">
            <v>32635.39</v>
          </cell>
          <cell r="V396">
            <v>33504.800000000003</v>
          </cell>
          <cell r="W396">
            <v>34240.61</v>
          </cell>
          <cell r="X396">
            <v>35204.57</v>
          </cell>
          <cell r="Y396">
            <v>36165.51</v>
          </cell>
          <cell r="Z396">
            <v>37326.39</v>
          </cell>
          <cell r="AA396">
            <v>38067.49</v>
          </cell>
          <cell r="AB396">
            <v>39493.300000000003</v>
          </cell>
          <cell r="AC396">
            <v>40434.29</v>
          </cell>
          <cell r="AD396">
            <v>28923.83</v>
          </cell>
          <cell r="AE396">
            <v>29892.69</v>
          </cell>
          <cell r="AF396">
            <v>30793.84</v>
          </cell>
          <cell r="AG396">
            <v>31577.759999999998</v>
          </cell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/>
          <cell r="BG396"/>
          <cell r="BH396"/>
          <cell r="BI396"/>
          <cell r="BJ396"/>
          <cell r="BK396"/>
        </row>
        <row r="397">
          <cell r="B397">
            <v>27</v>
          </cell>
          <cell r="C397" t="str">
            <v>FIDUCIARIA GNB</v>
          </cell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/>
          <cell r="BG397"/>
          <cell r="BH397"/>
          <cell r="BI397"/>
          <cell r="BJ397"/>
          <cell r="BK397"/>
        </row>
        <row r="398">
          <cell r="B398">
            <v>31</v>
          </cell>
          <cell r="C398" t="str">
            <v>FIDUCIARIA BANCOLOMBIA</v>
          </cell>
          <cell r="D398">
            <v>288435.96999999997</v>
          </cell>
          <cell r="E398">
            <v>294685.46999999997</v>
          </cell>
          <cell r="F398">
            <v>232434.58</v>
          </cell>
          <cell r="G398">
            <v>255073.53</v>
          </cell>
          <cell r="H398">
            <v>261098.64</v>
          </cell>
          <cell r="I398">
            <v>268146.71000000002</v>
          </cell>
          <cell r="J398">
            <v>275807.28000000003</v>
          </cell>
          <cell r="K398">
            <v>292908.69</v>
          </cell>
          <cell r="L398">
            <v>299438.25</v>
          </cell>
          <cell r="M398">
            <v>307030.08</v>
          </cell>
          <cell r="N398">
            <v>315037.05</v>
          </cell>
          <cell r="O398">
            <v>321280.95</v>
          </cell>
          <cell r="P398">
            <v>329447.26</v>
          </cell>
          <cell r="Q398">
            <v>355848.36</v>
          </cell>
          <cell r="R398">
            <v>324842.76</v>
          </cell>
          <cell r="S398">
            <v>334195.39</v>
          </cell>
          <cell r="T398">
            <v>337460.68</v>
          </cell>
          <cell r="U398">
            <v>344012.37</v>
          </cell>
          <cell r="V398">
            <v>363121.3</v>
          </cell>
          <cell r="W398">
            <v>368963.61</v>
          </cell>
          <cell r="X398">
            <v>367150.83</v>
          </cell>
          <cell r="Y398">
            <v>375193.13</v>
          </cell>
          <cell r="Z398">
            <v>386015.24</v>
          </cell>
          <cell r="AA398">
            <v>402666.62</v>
          </cell>
          <cell r="AB398">
            <v>410991.76</v>
          </cell>
          <cell r="AC398">
            <v>463037.27</v>
          </cell>
          <cell r="AD398">
            <v>417071.72</v>
          </cell>
          <cell r="AE398">
            <v>428885.2</v>
          </cell>
          <cell r="AF398">
            <v>440064.32</v>
          </cell>
          <cell r="AG398">
            <v>446167.11</v>
          </cell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/>
          <cell r="BG398"/>
          <cell r="BH398"/>
          <cell r="BI398"/>
          <cell r="BJ398"/>
          <cell r="BK398"/>
        </row>
        <row r="399">
          <cell r="B399">
            <v>33</v>
          </cell>
          <cell r="C399" t="str">
            <v>ACCION FIDUCIARIA</v>
          </cell>
          <cell r="D399">
            <v>21524.73</v>
          </cell>
          <cell r="E399">
            <v>22425.119999999999</v>
          </cell>
          <cell r="F399">
            <v>16548.52</v>
          </cell>
          <cell r="G399">
            <v>17601.77</v>
          </cell>
          <cell r="H399">
            <v>18655.12</v>
          </cell>
          <cell r="I399">
            <v>19613.63</v>
          </cell>
          <cell r="J399">
            <v>20723.52</v>
          </cell>
          <cell r="K399">
            <v>21877.11</v>
          </cell>
          <cell r="L399">
            <v>22553.91</v>
          </cell>
          <cell r="M399">
            <v>22889.46</v>
          </cell>
          <cell r="N399">
            <v>23837.47</v>
          </cell>
          <cell r="O399">
            <v>24935.919999999998</v>
          </cell>
          <cell r="P399">
            <v>25942.98</v>
          </cell>
          <cell r="Q399">
            <v>27118.799999999999</v>
          </cell>
          <cell r="R399">
            <v>28495.759999999998</v>
          </cell>
          <cell r="S399">
            <v>29560.560000000001</v>
          </cell>
          <cell r="T399">
            <v>30667.47</v>
          </cell>
          <cell r="U399">
            <v>31604.639999999999</v>
          </cell>
          <cell r="V399">
            <v>33228.839999999997</v>
          </cell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/>
          <cell r="BG399"/>
          <cell r="BH399"/>
          <cell r="BI399"/>
          <cell r="BJ399"/>
          <cell r="BK399"/>
        </row>
        <row r="400">
          <cell r="B400">
            <v>34</v>
          </cell>
          <cell r="C400" t="str">
            <v>FIDUCIARIA GNB SUDAMERIS</v>
          </cell>
          <cell r="D400">
            <v>46814</v>
          </cell>
          <cell r="E400">
            <v>47149</v>
          </cell>
          <cell r="F400">
            <v>47904</v>
          </cell>
          <cell r="G400">
            <v>48633</v>
          </cell>
          <cell r="H400">
            <v>49018</v>
          </cell>
          <cell r="I400">
            <v>49775</v>
          </cell>
          <cell r="J400">
            <v>50387</v>
          </cell>
          <cell r="K400">
            <v>50809</v>
          </cell>
          <cell r="L400">
            <v>50809</v>
          </cell>
          <cell r="M400">
            <v>52185</v>
          </cell>
          <cell r="N400">
            <v>52577</v>
          </cell>
          <cell r="O400">
            <v>53518</v>
          </cell>
          <cell r="P400">
            <v>54221</v>
          </cell>
          <cell r="Q400">
            <v>54765</v>
          </cell>
          <cell r="R400">
            <v>48515</v>
          </cell>
          <cell r="S400">
            <v>49228</v>
          </cell>
          <cell r="T400">
            <v>49741</v>
          </cell>
          <cell r="U400">
            <v>50197</v>
          </cell>
          <cell r="V400">
            <v>50581</v>
          </cell>
          <cell r="W400">
            <v>51218</v>
          </cell>
          <cell r="X400">
            <v>51717</v>
          </cell>
          <cell r="Y400">
            <v>52259</v>
          </cell>
          <cell r="Z400">
            <v>52865</v>
          </cell>
          <cell r="AA400">
            <v>57818</v>
          </cell>
          <cell r="AB400">
            <v>58491</v>
          </cell>
          <cell r="AC400">
            <v>58511</v>
          </cell>
          <cell r="AD400">
            <v>47893</v>
          </cell>
          <cell r="AE400">
            <v>48562</v>
          </cell>
          <cell r="AF400">
            <v>48975</v>
          </cell>
          <cell r="AG400">
            <v>49518</v>
          </cell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/>
          <cell r="BG400"/>
          <cell r="BH400"/>
          <cell r="BI400"/>
          <cell r="BJ400"/>
          <cell r="BK400"/>
        </row>
        <row r="401">
          <cell r="B401">
            <v>38</v>
          </cell>
          <cell r="C401" t="str">
            <v>FIDUCIARIA CENTRAL</v>
          </cell>
          <cell r="D401">
            <v>15206.72</v>
          </cell>
          <cell r="E401">
            <v>14857.33</v>
          </cell>
          <cell r="F401">
            <v>15200.61</v>
          </cell>
          <cell r="G401">
            <v>14918.95</v>
          </cell>
          <cell r="H401">
            <v>15350.13</v>
          </cell>
          <cell r="I401">
            <v>15078.94</v>
          </cell>
          <cell r="J401">
            <v>15078.94</v>
          </cell>
          <cell r="K401">
            <v>15300.72</v>
          </cell>
          <cell r="L401">
            <v>15582.76</v>
          </cell>
          <cell r="M401">
            <v>15555.89</v>
          </cell>
          <cell r="N401">
            <v>15816.83</v>
          </cell>
          <cell r="O401">
            <v>16033.77</v>
          </cell>
          <cell r="P401">
            <v>15886.21</v>
          </cell>
          <cell r="Q401">
            <v>15632.12</v>
          </cell>
          <cell r="R401">
            <v>16031.91</v>
          </cell>
          <cell r="S401">
            <v>15816.99</v>
          </cell>
          <cell r="T401">
            <v>16224.92</v>
          </cell>
          <cell r="U401">
            <v>16327.76</v>
          </cell>
          <cell r="V401">
            <v>16555.8</v>
          </cell>
          <cell r="W401">
            <v>16232.66</v>
          </cell>
          <cell r="X401">
            <v>16476.599999999999</v>
          </cell>
          <cell r="Y401">
            <v>16227.56</v>
          </cell>
          <cell r="Z401">
            <v>16407.79</v>
          </cell>
          <cell r="AA401">
            <v>17083.2</v>
          </cell>
          <cell r="AB401">
            <v>17008.150000000001</v>
          </cell>
          <cell r="AC401">
            <v>16977.560000000001</v>
          </cell>
          <cell r="AD401">
            <v>17403.46</v>
          </cell>
          <cell r="AE401">
            <v>17278.849999999999</v>
          </cell>
          <cell r="AF401">
            <v>17695.57</v>
          </cell>
          <cell r="AG401">
            <v>17551.57</v>
          </cell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/>
          <cell r="BG401"/>
          <cell r="BH401"/>
          <cell r="BI401"/>
          <cell r="BJ401"/>
          <cell r="BK401"/>
        </row>
        <row r="402">
          <cell r="B402">
            <v>39</v>
          </cell>
          <cell r="C402" t="str">
            <v>FIDUAGRARIA</v>
          </cell>
          <cell r="D402">
            <v>32100.39</v>
          </cell>
          <cell r="E402">
            <v>32700.65</v>
          </cell>
          <cell r="F402">
            <v>33441.17</v>
          </cell>
          <cell r="G402">
            <v>33601.01</v>
          </cell>
          <cell r="H402">
            <v>30897.89</v>
          </cell>
          <cell r="I402">
            <v>31512.16</v>
          </cell>
          <cell r="J402">
            <v>32151.69</v>
          </cell>
          <cell r="K402">
            <v>33088.83</v>
          </cell>
          <cell r="L402">
            <v>33797.03</v>
          </cell>
          <cell r="M402">
            <v>34355.71</v>
          </cell>
          <cell r="N402">
            <v>35012.949999999997</v>
          </cell>
          <cell r="O402">
            <v>35689.18</v>
          </cell>
          <cell r="P402">
            <v>36354.69</v>
          </cell>
          <cell r="Q402">
            <v>37164.660000000003</v>
          </cell>
          <cell r="R402">
            <v>37410.15</v>
          </cell>
          <cell r="S402">
            <v>37930.720000000001</v>
          </cell>
          <cell r="T402">
            <v>38646.75</v>
          </cell>
          <cell r="U402">
            <v>39184.519999999997</v>
          </cell>
          <cell r="V402">
            <v>40452.879999999997</v>
          </cell>
          <cell r="W402">
            <v>40965.14</v>
          </cell>
          <cell r="X402">
            <v>41457.870000000003</v>
          </cell>
          <cell r="Y402">
            <v>42090.93</v>
          </cell>
          <cell r="Z402">
            <v>41484.230000000003</v>
          </cell>
          <cell r="AA402">
            <v>43140.5</v>
          </cell>
          <cell r="AB402">
            <v>44278.97</v>
          </cell>
          <cell r="AC402">
            <v>45066.28</v>
          </cell>
          <cell r="AD402">
            <v>39743.449999999997</v>
          </cell>
          <cell r="AE402">
            <v>40103.040000000001</v>
          </cell>
          <cell r="AF402">
            <v>41026.230000000003</v>
          </cell>
          <cell r="AG402">
            <v>41429.22</v>
          </cell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/>
          <cell r="BG402"/>
          <cell r="BH402"/>
          <cell r="BI402"/>
          <cell r="BJ402"/>
          <cell r="BK402"/>
        </row>
        <row r="403">
          <cell r="B403">
            <v>40</v>
          </cell>
          <cell r="C403" t="str">
            <v>FIDUCOLDEX</v>
          </cell>
          <cell r="D403">
            <v>52148.31</v>
          </cell>
          <cell r="E403">
            <v>52576.35</v>
          </cell>
          <cell r="F403">
            <v>53538.1</v>
          </cell>
          <cell r="G403">
            <v>53411.44</v>
          </cell>
          <cell r="H403">
            <v>54036.61</v>
          </cell>
          <cell r="I403">
            <v>54315.27</v>
          </cell>
          <cell r="J403">
            <v>55574.48</v>
          </cell>
          <cell r="K403">
            <v>55309.91</v>
          </cell>
          <cell r="L403">
            <v>56445.5</v>
          </cell>
          <cell r="M403">
            <v>56320.72</v>
          </cell>
          <cell r="N403">
            <v>57080.68</v>
          </cell>
          <cell r="O403">
            <v>55579.85</v>
          </cell>
          <cell r="P403">
            <v>55625.38</v>
          </cell>
          <cell r="Q403">
            <v>54783.26</v>
          </cell>
          <cell r="R403">
            <v>56133.29</v>
          </cell>
          <cell r="S403">
            <v>51438.65</v>
          </cell>
          <cell r="T403">
            <v>52287.01</v>
          </cell>
          <cell r="U403">
            <v>52235.41</v>
          </cell>
          <cell r="V403">
            <v>53115.41</v>
          </cell>
          <cell r="W403">
            <v>52745.83</v>
          </cell>
          <cell r="X403">
            <v>53882.83</v>
          </cell>
          <cell r="Y403">
            <v>53623.71</v>
          </cell>
          <cell r="Z403">
            <v>54684.49</v>
          </cell>
          <cell r="AA403">
            <v>56805.599999999999</v>
          </cell>
          <cell r="AB403">
            <v>56664.26</v>
          </cell>
          <cell r="AC403">
            <v>56137.23</v>
          </cell>
          <cell r="AD403">
            <v>57978.55</v>
          </cell>
          <cell r="AE403">
            <v>52880.2</v>
          </cell>
          <cell r="AF403">
            <v>53995.54</v>
          </cell>
          <cell r="AG403">
            <v>53931.05</v>
          </cell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/>
          <cell r="BG403"/>
          <cell r="BH403"/>
          <cell r="BI403"/>
          <cell r="BJ403"/>
          <cell r="BK403"/>
        </row>
        <row r="404">
          <cell r="B404">
            <v>42</v>
          </cell>
          <cell r="C404" t="str">
            <v>FIDUCIARIA DAVIVIENDA</v>
          </cell>
          <cell r="D404">
            <v>139321.45000000001</v>
          </cell>
          <cell r="E404">
            <v>141373.76999999999</v>
          </cell>
          <cell r="F404">
            <v>129556.3</v>
          </cell>
          <cell r="G404">
            <v>132461.06</v>
          </cell>
          <cell r="H404">
            <v>135684.19</v>
          </cell>
          <cell r="I404">
            <v>174121.86</v>
          </cell>
          <cell r="J404">
            <v>177155.27</v>
          </cell>
          <cell r="K404">
            <v>180171.53</v>
          </cell>
          <cell r="L404">
            <v>184297.55</v>
          </cell>
          <cell r="M404">
            <v>187686.53</v>
          </cell>
          <cell r="N404">
            <v>190809.25</v>
          </cell>
          <cell r="O404">
            <v>193211.39</v>
          </cell>
          <cell r="P404">
            <v>196257.72</v>
          </cell>
          <cell r="Q404">
            <v>199183.83</v>
          </cell>
          <cell r="R404">
            <v>174603.25</v>
          </cell>
          <cell r="S404">
            <v>177712.5</v>
          </cell>
          <cell r="T404">
            <v>181847.14</v>
          </cell>
          <cell r="U404">
            <v>184927.91</v>
          </cell>
          <cell r="V404">
            <v>188070.87</v>
          </cell>
          <cell r="W404">
            <v>191289.11</v>
          </cell>
          <cell r="X404">
            <v>195032.66</v>
          </cell>
          <cell r="Y404">
            <v>198577.57</v>
          </cell>
          <cell r="Z404">
            <v>202688.6</v>
          </cell>
          <cell r="AA404">
            <v>206618.93</v>
          </cell>
          <cell r="AB404">
            <v>210117.37</v>
          </cell>
          <cell r="AC404">
            <v>212710.9</v>
          </cell>
          <cell r="AD404">
            <v>187105.99</v>
          </cell>
          <cell r="AE404">
            <v>191792.86</v>
          </cell>
          <cell r="AF404">
            <v>194357.79</v>
          </cell>
          <cell r="AG404">
            <v>197640.85</v>
          </cell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/>
          <cell r="BG404"/>
          <cell r="BH404"/>
          <cell r="BI404"/>
          <cell r="BJ404"/>
          <cell r="BK404"/>
        </row>
        <row r="405">
          <cell r="B405">
            <v>49</v>
          </cell>
          <cell r="C405" t="str">
            <v>FIDUPETROL</v>
          </cell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/>
          <cell r="BG405"/>
          <cell r="BH405"/>
          <cell r="BI405"/>
          <cell r="BJ405"/>
          <cell r="BK405"/>
        </row>
        <row r="406">
          <cell r="B406">
            <v>56</v>
          </cell>
          <cell r="C406" t="str">
            <v>FIDUCIARIA COLSEGUROS</v>
          </cell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/>
          <cell r="BG406"/>
          <cell r="BH406"/>
          <cell r="BI406"/>
          <cell r="BJ406"/>
          <cell r="BK406"/>
        </row>
        <row r="407">
          <cell r="B407">
            <v>57</v>
          </cell>
          <cell r="C407" t="str">
            <v>FIDUPAIS</v>
          </cell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/>
          <cell r="BG407"/>
          <cell r="BH407"/>
          <cell r="BI407"/>
          <cell r="BJ407"/>
          <cell r="BK407"/>
        </row>
        <row r="408">
          <cell r="B408">
            <v>58</v>
          </cell>
          <cell r="C408" t="str">
            <v>GESTION FIDUCIARIA</v>
          </cell>
          <cell r="D408">
            <v>7277.85</v>
          </cell>
          <cell r="E408">
            <v>7365.26</v>
          </cell>
          <cell r="F408">
            <v>7125.79</v>
          </cell>
          <cell r="G408">
            <v>6941.76</v>
          </cell>
          <cell r="H408">
            <v>6968.46</v>
          </cell>
          <cell r="I408">
            <v>6566.2</v>
          </cell>
          <cell r="J408">
            <v>6483.19</v>
          </cell>
          <cell r="K408">
            <v>6309.36</v>
          </cell>
          <cell r="L408">
            <v>6148.31</v>
          </cell>
          <cell r="M408">
            <v>6557.83</v>
          </cell>
          <cell r="N408">
            <v>6546.99</v>
          </cell>
          <cell r="O408">
            <v>6934.75</v>
          </cell>
          <cell r="P408">
            <v>6798.67</v>
          </cell>
          <cell r="Q408">
            <v>6800.09</v>
          </cell>
          <cell r="R408">
            <v>7216.41</v>
          </cell>
          <cell r="S408">
            <v>8338.4</v>
          </cell>
          <cell r="T408">
            <v>8276.74</v>
          </cell>
          <cell r="U408">
            <v>8095.74</v>
          </cell>
          <cell r="V408">
            <v>7896.61</v>
          </cell>
          <cell r="W408">
            <v>7663.97</v>
          </cell>
          <cell r="X408">
            <v>7437.17</v>
          </cell>
          <cell r="Y408">
            <v>7503.23</v>
          </cell>
          <cell r="Z408">
            <v>7402.27</v>
          </cell>
          <cell r="AA408">
            <v>7298.87</v>
          </cell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/>
          <cell r="BG408"/>
          <cell r="BH408"/>
          <cell r="BI408"/>
          <cell r="BJ408"/>
          <cell r="BK408"/>
        </row>
        <row r="409">
          <cell r="B409">
            <v>59</v>
          </cell>
          <cell r="C409" t="str">
            <v>CREDICORP CAPITAL FIDUCIARIA</v>
          </cell>
          <cell r="D409"/>
          <cell r="E409"/>
          <cell r="F409"/>
          <cell r="G409">
            <v>11786.71</v>
          </cell>
          <cell r="H409">
            <v>12123.64</v>
          </cell>
          <cell r="I409">
            <v>12486.21</v>
          </cell>
          <cell r="J409">
            <v>12917.28</v>
          </cell>
          <cell r="K409">
            <v>13361.76</v>
          </cell>
          <cell r="L409">
            <v>13807.57</v>
          </cell>
          <cell r="M409">
            <v>14138.2</v>
          </cell>
          <cell r="N409">
            <v>14643.79</v>
          </cell>
          <cell r="O409">
            <v>14645.86</v>
          </cell>
          <cell r="P409">
            <v>15089.38</v>
          </cell>
          <cell r="Q409">
            <v>15622.49</v>
          </cell>
          <cell r="R409">
            <v>16017.15</v>
          </cell>
          <cell r="S409">
            <v>16490.07</v>
          </cell>
          <cell r="T409">
            <v>16868.36</v>
          </cell>
          <cell r="U409">
            <v>17412.55</v>
          </cell>
          <cell r="V409">
            <v>17898.3</v>
          </cell>
          <cell r="W409">
            <v>18329.53</v>
          </cell>
          <cell r="X409">
            <v>18430.39</v>
          </cell>
          <cell r="Y409">
            <v>18719.8</v>
          </cell>
          <cell r="Z409">
            <v>19123.3</v>
          </cell>
          <cell r="AA409">
            <v>19457.8</v>
          </cell>
          <cell r="AB409">
            <v>20268.16</v>
          </cell>
          <cell r="AC409">
            <v>20523.560000000001</v>
          </cell>
          <cell r="AD409">
            <v>16490.07</v>
          </cell>
          <cell r="AE409">
            <v>20697.82</v>
          </cell>
          <cell r="AF409">
            <v>21322.93</v>
          </cell>
          <cell r="AG409">
            <v>21911.29</v>
          </cell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/>
          <cell r="BG409"/>
          <cell r="BH409"/>
          <cell r="BI409"/>
          <cell r="BJ409"/>
          <cell r="BK409"/>
        </row>
        <row r="410">
          <cell r="B410">
            <v>60</v>
          </cell>
          <cell r="C410" t="str">
            <v>FIDUCIARIA BNP PARIBAS</v>
          </cell>
          <cell r="D410">
            <v>7041.74</v>
          </cell>
          <cell r="E410">
            <v>6835.53</v>
          </cell>
          <cell r="F410">
            <v>6511.37</v>
          </cell>
          <cell r="G410">
            <v>6476.95</v>
          </cell>
          <cell r="H410">
            <v>10340.65</v>
          </cell>
          <cell r="I410">
            <v>10108.030000000001</v>
          </cell>
          <cell r="J410">
            <v>9922.5300000000007</v>
          </cell>
          <cell r="K410">
            <v>9514.31</v>
          </cell>
          <cell r="L410">
            <v>9412.31</v>
          </cell>
          <cell r="M410">
            <v>9191.14</v>
          </cell>
          <cell r="N410">
            <v>9183.01</v>
          </cell>
          <cell r="O410">
            <v>8665.74</v>
          </cell>
          <cell r="P410">
            <v>8532.48</v>
          </cell>
          <cell r="Q410">
            <v>8057.78</v>
          </cell>
          <cell r="R410">
            <v>7753.64</v>
          </cell>
          <cell r="S410">
            <v>7545.52</v>
          </cell>
          <cell r="T410">
            <v>7281.97</v>
          </cell>
          <cell r="U410">
            <v>7077.47</v>
          </cell>
          <cell r="V410">
            <v>14833.81</v>
          </cell>
          <cell r="W410">
            <v>14895.75</v>
          </cell>
          <cell r="X410">
            <v>14710.05</v>
          </cell>
          <cell r="Y410">
            <v>14384.69</v>
          </cell>
          <cell r="Z410">
            <v>14194.69</v>
          </cell>
          <cell r="AA410">
            <v>14480.22</v>
          </cell>
          <cell r="AB410">
            <v>14326.94</v>
          </cell>
          <cell r="AC410">
            <v>14154.63</v>
          </cell>
          <cell r="AD410">
            <v>14148</v>
          </cell>
          <cell r="AE410">
            <v>14160.27</v>
          </cell>
          <cell r="AF410">
            <v>14203.37</v>
          </cell>
          <cell r="AG410">
            <v>14286.26</v>
          </cell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/>
          <cell r="BG410"/>
          <cell r="BH410"/>
          <cell r="BI410"/>
          <cell r="BJ410"/>
          <cell r="BK410"/>
        </row>
        <row r="411">
          <cell r="B411">
            <v>61</v>
          </cell>
          <cell r="C411" t="str">
            <v>FIDUCIARIA BTG PACTUAL</v>
          </cell>
          <cell r="D411">
            <v>13462.49</v>
          </cell>
          <cell r="E411">
            <v>13565.26</v>
          </cell>
          <cell r="F411">
            <v>13526.68</v>
          </cell>
          <cell r="G411">
            <v>13433.16</v>
          </cell>
          <cell r="H411">
            <v>13596.08</v>
          </cell>
          <cell r="I411">
            <v>13557.92</v>
          </cell>
          <cell r="J411">
            <v>13459.94</v>
          </cell>
          <cell r="K411">
            <v>13362.85</v>
          </cell>
          <cell r="L411">
            <v>13284.21</v>
          </cell>
          <cell r="M411">
            <v>13235.28</v>
          </cell>
          <cell r="N411">
            <v>13029.9</v>
          </cell>
          <cell r="O411">
            <v>12548.38</v>
          </cell>
          <cell r="P411">
            <v>12445.52</v>
          </cell>
          <cell r="Q411">
            <v>12373.09</v>
          </cell>
          <cell r="R411">
            <v>12235.34</v>
          </cell>
          <cell r="S411">
            <v>12158.57</v>
          </cell>
          <cell r="T411">
            <v>12106.14</v>
          </cell>
          <cell r="U411">
            <v>12022.28</v>
          </cell>
          <cell r="V411">
            <v>11975.42</v>
          </cell>
          <cell r="W411">
            <v>11944.94</v>
          </cell>
          <cell r="X411">
            <v>11882.57</v>
          </cell>
          <cell r="Y411">
            <v>11943.35</v>
          </cell>
          <cell r="Z411">
            <v>11938.3</v>
          </cell>
          <cell r="AA411">
            <v>11203.14</v>
          </cell>
          <cell r="AB411">
            <v>11119.67</v>
          </cell>
          <cell r="AC411">
            <v>11065.15</v>
          </cell>
          <cell r="AD411">
            <v>10946.59</v>
          </cell>
          <cell r="AE411">
            <v>10946.59</v>
          </cell>
          <cell r="AF411">
            <v>10828.4</v>
          </cell>
          <cell r="AG411">
            <v>10811.59</v>
          </cell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/>
          <cell r="BG411"/>
          <cell r="BH411"/>
          <cell r="BI411"/>
          <cell r="BJ411"/>
          <cell r="BK411"/>
        </row>
        <row r="412">
          <cell r="B412">
            <v>62</v>
          </cell>
          <cell r="C412" t="str">
            <v>FIDUCIARIA COOMEVA</v>
          </cell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>
            <v>9135.66</v>
          </cell>
          <cell r="S412">
            <v>9653.93</v>
          </cell>
          <cell r="T412">
            <v>9191.39</v>
          </cell>
          <cell r="U412">
            <v>9432.9699999999993</v>
          </cell>
          <cell r="V412">
            <v>9475.67</v>
          </cell>
          <cell r="W412">
            <v>9518.17</v>
          </cell>
          <cell r="X412"/>
          <cell r="Y412">
            <v>9471.24</v>
          </cell>
          <cell r="Z412">
            <v>9805.8700000000008</v>
          </cell>
          <cell r="AA412">
            <v>9736.58</v>
          </cell>
          <cell r="AB412">
            <v>9650</v>
          </cell>
          <cell r="AC412">
            <v>9585.8799999999992</v>
          </cell>
          <cell r="AD412">
            <v>9506.01</v>
          </cell>
          <cell r="AE412">
            <v>9354.65</v>
          </cell>
          <cell r="AF412">
            <v>9333.06</v>
          </cell>
          <cell r="AG412">
            <v>9319.99</v>
          </cell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/>
          <cell r="BG412"/>
          <cell r="BH412"/>
          <cell r="BI412"/>
          <cell r="BJ412"/>
          <cell r="BK412"/>
        </row>
        <row r="413">
          <cell r="B413">
            <v>63</v>
          </cell>
          <cell r="C413" t="str">
            <v>FIDUCIARIA RENTA 4 GLOBAL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/>
          <cell r="BG413"/>
          <cell r="BH413"/>
          <cell r="BI413"/>
          <cell r="BJ413"/>
          <cell r="BK413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355">
          <cell r="B355">
            <v>3</v>
          </cell>
          <cell r="C355" t="str">
            <v>BBVA FIDUCIARIA</v>
          </cell>
          <cell r="D355">
            <v>1020.77</v>
          </cell>
          <cell r="E355">
            <v>1972.69</v>
          </cell>
          <cell r="F355">
            <v>3759.42</v>
          </cell>
          <cell r="G355">
            <v>5919.75</v>
          </cell>
          <cell r="H355">
            <v>7353.98</v>
          </cell>
          <cell r="I355">
            <v>8887.91</v>
          </cell>
          <cell r="J355">
            <v>10447.700000000001</v>
          </cell>
          <cell r="K355">
            <v>12099.51</v>
          </cell>
          <cell r="L355">
            <v>13988.47</v>
          </cell>
          <cell r="M355">
            <v>15577.54</v>
          </cell>
          <cell r="N355">
            <v>17156.87</v>
          </cell>
          <cell r="O355">
            <v>18763.599999999999</v>
          </cell>
          <cell r="P355">
            <v>1989.29</v>
          </cell>
          <cell r="Q355">
            <v>3680.18</v>
          </cell>
          <cell r="R355">
            <v>6313.67</v>
          </cell>
          <cell r="S355">
            <v>8514.64</v>
          </cell>
          <cell r="T355">
            <v>11288.3</v>
          </cell>
          <cell r="U355">
            <v>12086.46</v>
          </cell>
          <cell r="V355">
            <v>14615.9</v>
          </cell>
          <cell r="W355">
            <v>16819.29</v>
          </cell>
          <cell r="X355">
            <v>18904.8</v>
          </cell>
          <cell r="Y355">
            <v>21648.51</v>
          </cell>
          <cell r="Z355">
            <v>23767.07</v>
          </cell>
          <cell r="AA355">
            <v>27250.06</v>
          </cell>
          <cell r="AB355">
            <v>2662.59</v>
          </cell>
          <cell r="AC355">
            <v>5598</v>
          </cell>
          <cell r="AD355">
            <v>8235.7000000000007</v>
          </cell>
          <cell r="AE355">
            <v>11366.1</v>
          </cell>
          <cell r="AF355">
            <v>14296.72</v>
          </cell>
          <cell r="AG355">
            <v>17013.740000000002</v>
          </cell>
          <cell r="AH355">
            <v>19217.14</v>
          </cell>
          <cell r="AI355">
            <v>22254.81</v>
          </cell>
        </row>
        <row r="356">
          <cell r="B356">
            <v>4</v>
          </cell>
          <cell r="C356" t="str">
            <v>ITAÚ SECURITIES SERVICES</v>
          </cell>
          <cell r="D356">
            <v>-54</v>
          </cell>
          <cell r="E356">
            <v>-4</v>
          </cell>
          <cell r="F356">
            <v>1218</v>
          </cell>
          <cell r="G356">
            <v>1632</v>
          </cell>
          <cell r="H356">
            <v>1959</v>
          </cell>
          <cell r="I356">
            <v>2466</v>
          </cell>
          <cell r="J356">
            <v>2929</v>
          </cell>
          <cell r="K356">
            <v>3214.96</v>
          </cell>
          <cell r="L356">
            <v>3863</v>
          </cell>
          <cell r="M356">
            <v>3724</v>
          </cell>
          <cell r="N356">
            <v>3738.69</v>
          </cell>
          <cell r="O356">
            <v>3997</v>
          </cell>
          <cell r="P356">
            <v>522</v>
          </cell>
          <cell r="Q356">
            <v>663</v>
          </cell>
          <cell r="R356">
            <v>1250</v>
          </cell>
          <cell r="S356">
            <v>1681</v>
          </cell>
          <cell r="T356">
            <v>1850</v>
          </cell>
          <cell r="U356">
            <v>2068.52</v>
          </cell>
          <cell r="V356">
            <v>1788.69</v>
          </cell>
          <cell r="W356">
            <v>1797</v>
          </cell>
          <cell r="X356">
            <v>2073</v>
          </cell>
          <cell r="Y356">
            <v>2231</v>
          </cell>
          <cell r="Z356">
            <v>2597</v>
          </cell>
          <cell r="AA356">
            <v>4757.71</v>
          </cell>
          <cell r="AB356">
            <v>151</v>
          </cell>
          <cell r="AC356">
            <v>-101</v>
          </cell>
          <cell r="AD356">
            <v>29</v>
          </cell>
          <cell r="AE356">
            <v>387</v>
          </cell>
          <cell r="AF356">
            <v>337</v>
          </cell>
          <cell r="AG356">
            <v>398.78</v>
          </cell>
          <cell r="AH356">
            <v>211</v>
          </cell>
          <cell r="AI356">
            <v>454</v>
          </cell>
        </row>
        <row r="357">
          <cell r="B357">
            <v>6</v>
          </cell>
          <cell r="C357" t="str">
            <v>FIDUCIARIA COLMENA</v>
          </cell>
          <cell r="D357">
            <v>154.11000000000001</v>
          </cell>
          <cell r="E357">
            <v>195.24</v>
          </cell>
          <cell r="F357">
            <v>201.14</v>
          </cell>
          <cell r="G357">
            <v>203.05</v>
          </cell>
          <cell r="H357">
            <v>236.56</v>
          </cell>
          <cell r="I357">
            <v>327.39999999999998</v>
          </cell>
          <cell r="J357">
            <v>460.4</v>
          </cell>
          <cell r="K357">
            <v>583.16</v>
          </cell>
          <cell r="L357">
            <v>738.79</v>
          </cell>
          <cell r="M357">
            <v>899.26</v>
          </cell>
          <cell r="N357">
            <v>1000.11</v>
          </cell>
          <cell r="O357">
            <v>1147.18</v>
          </cell>
          <cell r="P357">
            <v>138.08000000000001</v>
          </cell>
          <cell r="Q357">
            <v>319.08</v>
          </cell>
          <cell r="R357">
            <v>413.2</v>
          </cell>
          <cell r="S357">
            <v>564.71</v>
          </cell>
          <cell r="T357">
            <v>623.62</v>
          </cell>
          <cell r="U357">
            <v>722.75</v>
          </cell>
          <cell r="V357">
            <v>796.97</v>
          </cell>
          <cell r="W357">
            <v>971.17</v>
          </cell>
          <cell r="X357">
            <v>1169.8499999999999</v>
          </cell>
          <cell r="Y357">
            <v>1338.76</v>
          </cell>
          <cell r="Z357">
            <v>1537.63</v>
          </cell>
          <cell r="AA357">
            <v>1975.69</v>
          </cell>
          <cell r="AB357">
            <v>105.9</v>
          </cell>
          <cell r="AC357">
            <v>253.2</v>
          </cell>
          <cell r="AD357">
            <v>440.95</v>
          </cell>
          <cell r="AE357">
            <v>695</v>
          </cell>
          <cell r="AF357">
            <v>913.49</v>
          </cell>
          <cell r="AG357">
            <v>1137.93</v>
          </cell>
          <cell r="AH357">
            <v>1450.85</v>
          </cell>
          <cell r="AI357">
            <v>1735.59</v>
          </cell>
        </row>
        <row r="358">
          <cell r="B358">
            <v>7</v>
          </cell>
          <cell r="C358" t="str">
            <v>OLD MUTUAL FIDUCIARIA</v>
          </cell>
          <cell r="D358">
            <v>748.48</v>
          </cell>
          <cell r="E358">
            <v>2458.34</v>
          </cell>
          <cell r="F358">
            <v>5189.84</v>
          </cell>
          <cell r="G358">
            <v>9166.5300000000007</v>
          </cell>
          <cell r="H358">
            <v>12635.24</v>
          </cell>
          <cell r="I358">
            <v>16038.81</v>
          </cell>
          <cell r="J358">
            <v>18858.439999999999</v>
          </cell>
          <cell r="K358">
            <v>22503.759999999998</v>
          </cell>
          <cell r="L358">
            <v>24748.62</v>
          </cell>
          <cell r="M358">
            <v>27137.93</v>
          </cell>
          <cell r="N358">
            <v>30094.49</v>
          </cell>
          <cell r="O358">
            <v>34333</v>
          </cell>
          <cell r="P358">
            <v>2809.52</v>
          </cell>
          <cell r="Q358">
            <v>4163.01</v>
          </cell>
          <cell r="R358">
            <v>6710.59</v>
          </cell>
          <cell r="S358">
            <v>9181.0499999999993</v>
          </cell>
          <cell r="T358">
            <v>12226.13</v>
          </cell>
          <cell r="U358">
            <v>15037.93</v>
          </cell>
          <cell r="V358">
            <v>17535.32</v>
          </cell>
          <cell r="W358">
            <v>19989.650000000001</v>
          </cell>
          <cell r="X358">
            <v>23187.62</v>
          </cell>
          <cell r="Y358">
            <v>25810.93</v>
          </cell>
          <cell r="Z358">
            <v>29003.9</v>
          </cell>
          <cell r="AA358">
            <v>32590.91</v>
          </cell>
          <cell r="AB358">
            <v>2920.18</v>
          </cell>
          <cell r="AC358">
            <v>5782.53</v>
          </cell>
          <cell r="AD358">
            <v>7119.92</v>
          </cell>
          <cell r="AE358">
            <v>6770.06</v>
          </cell>
          <cell r="AF358">
            <v>9977.48</v>
          </cell>
          <cell r="AG358">
            <v>13282.46</v>
          </cell>
          <cell r="AH358">
            <v>15224.56</v>
          </cell>
          <cell r="AI358">
            <v>18166.3</v>
          </cell>
        </row>
        <row r="359">
          <cell r="B359">
            <v>12</v>
          </cell>
          <cell r="C359" t="str">
            <v>FIDUCIARIA LA PREVISORA</v>
          </cell>
          <cell r="D359">
            <v>181.59</v>
          </cell>
          <cell r="E359">
            <v>792.1</v>
          </cell>
          <cell r="F359">
            <v>8528.7199999999993</v>
          </cell>
          <cell r="G359">
            <v>10337.64</v>
          </cell>
          <cell r="H359">
            <v>15093.41</v>
          </cell>
          <cell r="I359">
            <v>16147.75</v>
          </cell>
          <cell r="J359">
            <v>21803</v>
          </cell>
          <cell r="K359">
            <v>23573.57</v>
          </cell>
          <cell r="L359">
            <v>29607</v>
          </cell>
          <cell r="M359">
            <v>30517.49</v>
          </cell>
          <cell r="N359">
            <v>34730.19</v>
          </cell>
          <cell r="O359">
            <v>38037.83</v>
          </cell>
          <cell r="P359">
            <v>1546</v>
          </cell>
          <cell r="Q359">
            <v>603</v>
          </cell>
          <cell r="R359">
            <v>5371</v>
          </cell>
          <cell r="S359">
            <v>7843.25</v>
          </cell>
          <cell r="T359">
            <v>14258.51</v>
          </cell>
          <cell r="U359">
            <v>16140.32</v>
          </cell>
          <cell r="V359">
            <v>23881.31</v>
          </cell>
          <cell r="W359">
            <v>20842.96</v>
          </cell>
          <cell r="X359">
            <v>23967.05</v>
          </cell>
          <cell r="Y359">
            <v>25075.040000000001</v>
          </cell>
          <cell r="Z359">
            <v>30349</v>
          </cell>
          <cell r="AA359">
            <v>37619.85</v>
          </cell>
          <cell r="AB359">
            <v>1872.07</v>
          </cell>
          <cell r="AC359">
            <v>1792</v>
          </cell>
          <cell r="AD359">
            <v>7813.15</v>
          </cell>
          <cell r="AE359">
            <v>9832.06</v>
          </cell>
          <cell r="AF359">
            <v>14923.18</v>
          </cell>
          <cell r="AG359">
            <v>16175.55</v>
          </cell>
          <cell r="AH359">
            <v>21891.33</v>
          </cell>
          <cell r="AI359">
            <v>23265.14</v>
          </cell>
        </row>
        <row r="360">
          <cell r="B360">
            <v>15</v>
          </cell>
          <cell r="C360" t="str">
            <v>FIDUCIARIA FIDUCOR</v>
          </cell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/>
          <cell r="U360"/>
          <cell r="V360"/>
          <cell r="W360"/>
          <cell r="X360"/>
          <cell r="Y360"/>
          <cell r="Z360"/>
          <cell r="AA360"/>
          <cell r="AB360"/>
          <cell r="AC360"/>
          <cell r="AD360"/>
          <cell r="AE360"/>
          <cell r="AF360"/>
          <cell r="AG360"/>
          <cell r="AH360"/>
          <cell r="AI360"/>
        </row>
        <row r="361">
          <cell r="B361">
            <v>16</v>
          </cell>
          <cell r="C361" t="str">
            <v>ALIANZA FIDUCIARIA</v>
          </cell>
          <cell r="D361">
            <v>2716.76</v>
          </cell>
          <cell r="E361">
            <v>5019.9399999999996</v>
          </cell>
          <cell r="F361">
            <v>7770.19</v>
          </cell>
          <cell r="G361">
            <v>10148.75</v>
          </cell>
          <cell r="H361">
            <v>12790.75</v>
          </cell>
          <cell r="I361">
            <v>15330</v>
          </cell>
          <cell r="J361">
            <v>18182</v>
          </cell>
          <cell r="K361">
            <v>22224</v>
          </cell>
          <cell r="L361">
            <v>24984</v>
          </cell>
          <cell r="M361">
            <v>27782</v>
          </cell>
          <cell r="N361">
            <v>30591</v>
          </cell>
          <cell r="O361">
            <v>38536</v>
          </cell>
          <cell r="P361">
            <v>3291</v>
          </cell>
          <cell r="Q361">
            <v>6391</v>
          </cell>
          <cell r="R361">
            <v>10239</v>
          </cell>
          <cell r="S361">
            <v>13663</v>
          </cell>
          <cell r="T361">
            <v>17532</v>
          </cell>
          <cell r="U361">
            <v>21012</v>
          </cell>
          <cell r="V361">
            <v>35382</v>
          </cell>
          <cell r="W361">
            <v>39002</v>
          </cell>
          <cell r="X361">
            <v>42779</v>
          </cell>
          <cell r="Y361">
            <v>46391</v>
          </cell>
          <cell r="Z361">
            <v>49302</v>
          </cell>
          <cell r="AA361">
            <v>60709</v>
          </cell>
          <cell r="AB361">
            <v>3332</v>
          </cell>
          <cell r="AC361">
            <v>6579</v>
          </cell>
          <cell r="AD361">
            <v>11132</v>
          </cell>
          <cell r="AE361">
            <v>14374</v>
          </cell>
          <cell r="AF361">
            <v>17885</v>
          </cell>
          <cell r="AG361">
            <v>21740</v>
          </cell>
          <cell r="AH361">
            <v>26117</v>
          </cell>
          <cell r="AI361">
            <v>30298</v>
          </cell>
        </row>
        <row r="362">
          <cell r="B362">
            <v>18</v>
          </cell>
          <cell r="C362" t="str">
            <v>FIDUCIARIA POPULAR</v>
          </cell>
          <cell r="D362">
            <v>302.61</v>
          </cell>
          <cell r="E362">
            <v>477.73</v>
          </cell>
          <cell r="F362">
            <v>932.68</v>
          </cell>
          <cell r="G362">
            <v>1306.8800000000001</v>
          </cell>
          <cell r="H362">
            <v>1573.07</v>
          </cell>
          <cell r="I362">
            <v>2057.0100000000002</v>
          </cell>
          <cell r="J362">
            <v>2517.69</v>
          </cell>
          <cell r="K362">
            <v>2722.86</v>
          </cell>
          <cell r="L362">
            <v>3260.28</v>
          </cell>
          <cell r="M362">
            <v>3489.68</v>
          </cell>
          <cell r="N362">
            <v>3726.62</v>
          </cell>
          <cell r="O362">
            <v>3895</v>
          </cell>
          <cell r="P362">
            <v>520.04</v>
          </cell>
          <cell r="Q362">
            <v>790.15</v>
          </cell>
          <cell r="R362">
            <v>1153.32</v>
          </cell>
          <cell r="S362">
            <v>1522.73</v>
          </cell>
          <cell r="T362">
            <v>1834.1</v>
          </cell>
          <cell r="U362">
            <v>2046.01</v>
          </cell>
          <cell r="V362">
            <v>1753.35</v>
          </cell>
          <cell r="W362">
            <v>1870.24</v>
          </cell>
          <cell r="X362">
            <v>2002.2</v>
          </cell>
          <cell r="Y362">
            <v>2085.4</v>
          </cell>
          <cell r="Z362">
            <v>2315.44</v>
          </cell>
          <cell r="AA362">
            <v>2550.21</v>
          </cell>
          <cell r="AB362">
            <v>349.95</v>
          </cell>
          <cell r="AC362">
            <v>477.54</v>
          </cell>
          <cell r="AD362">
            <v>655.34</v>
          </cell>
          <cell r="AE362">
            <v>962.13</v>
          </cell>
          <cell r="AF362">
            <v>1027.68</v>
          </cell>
          <cell r="AG362">
            <v>1093.32</v>
          </cell>
          <cell r="AH362">
            <v>1163.73</v>
          </cell>
          <cell r="AI362">
            <v>1468.2</v>
          </cell>
        </row>
        <row r="363">
          <cell r="B363">
            <v>19</v>
          </cell>
          <cell r="C363" t="str">
            <v>FIDUCAFE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/>
          <cell r="U363"/>
          <cell r="V363"/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  <cell r="AG363"/>
          <cell r="AH363"/>
          <cell r="AI363"/>
        </row>
        <row r="364">
          <cell r="B364">
            <v>20</v>
          </cell>
          <cell r="C364" t="str">
            <v>FIDUCIARIA CORFICOLOMBIANA</v>
          </cell>
          <cell r="D364">
            <v>722.85</v>
          </cell>
          <cell r="E364">
            <v>1357.36</v>
          </cell>
          <cell r="F364">
            <v>2379.2800000000002</v>
          </cell>
          <cell r="G364">
            <v>3396</v>
          </cell>
          <cell r="H364">
            <v>4430.71</v>
          </cell>
          <cell r="I364">
            <v>5367.69</v>
          </cell>
          <cell r="J364">
            <v>6235.96</v>
          </cell>
          <cell r="K364">
            <v>7343.64</v>
          </cell>
          <cell r="L364">
            <v>10994.58</v>
          </cell>
          <cell r="M364">
            <v>11858.88</v>
          </cell>
          <cell r="N364">
            <v>12864.4</v>
          </cell>
          <cell r="O364">
            <v>13206.35</v>
          </cell>
          <cell r="P364">
            <v>3493.42</v>
          </cell>
          <cell r="Q364">
            <v>4320.9399999999996</v>
          </cell>
          <cell r="R364">
            <v>5292.65</v>
          </cell>
          <cell r="S364">
            <v>6572.26</v>
          </cell>
          <cell r="T364">
            <v>7896.82</v>
          </cell>
          <cell r="U364">
            <v>9282.25</v>
          </cell>
          <cell r="V364">
            <v>10107.280000000001</v>
          </cell>
          <cell r="W364">
            <v>11034.69</v>
          </cell>
          <cell r="X364">
            <v>11785.45</v>
          </cell>
          <cell r="Y364">
            <v>12676.39</v>
          </cell>
          <cell r="Z364">
            <v>13462.16</v>
          </cell>
          <cell r="AA364">
            <v>13637.24</v>
          </cell>
          <cell r="AB364">
            <v>629.32000000000005</v>
          </cell>
          <cell r="AC364">
            <v>5107.99</v>
          </cell>
          <cell r="AD364">
            <v>6203.09</v>
          </cell>
          <cell r="AE364">
            <v>6954.42</v>
          </cell>
          <cell r="AF364">
            <v>7556.52</v>
          </cell>
          <cell r="AG364">
            <v>7963.67</v>
          </cell>
          <cell r="AH364">
            <v>8783.09</v>
          </cell>
          <cell r="AI364">
            <v>9247.27</v>
          </cell>
        </row>
        <row r="365">
          <cell r="B365">
            <v>21</v>
          </cell>
          <cell r="C365" t="str">
            <v>FIDUCIARIA DE OCCIDENTE</v>
          </cell>
          <cell r="D365">
            <v>216.68</v>
          </cell>
          <cell r="E365">
            <v>670.97</v>
          </cell>
          <cell r="F365">
            <v>12063.08</v>
          </cell>
          <cell r="G365">
            <v>12714.41</v>
          </cell>
          <cell r="H365">
            <v>13248.02</v>
          </cell>
          <cell r="I365">
            <v>13005.78</v>
          </cell>
          <cell r="J365">
            <v>13607.28</v>
          </cell>
          <cell r="K365">
            <v>29066.91</v>
          </cell>
          <cell r="L365">
            <v>26410.43</v>
          </cell>
          <cell r="M365">
            <v>26618.42</v>
          </cell>
          <cell r="N365">
            <v>26713.040000000001</v>
          </cell>
          <cell r="O365">
            <v>27329.01</v>
          </cell>
          <cell r="P365">
            <v>832.66</v>
          </cell>
          <cell r="Q365">
            <v>1230.42</v>
          </cell>
          <cell r="R365">
            <v>13563.9</v>
          </cell>
          <cell r="S365">
            <v>14152.56</v>
          </cell>
          <cell r="T365">
            <v>15027.94</v>
          </cell>
          <cell r="U365">
            <v>15526.53</v>
          </cell>
          <cell r="V365">
            <v>16109.23</v>
          </cell>
          <cell r="W365">
            <v>16820.88</v>
          </cell>
          <cell r="X365">
            <v>17551.5</v>
          </cell>
          <cell r="Y365">
            <v>18185.830000000002</v>
          </cell>
          <cell r="Z365">
            <v>18853.73</v>
          </cell>
          <cell r="AA365">
            <v>19047.95</v>
          </cell>
          <cell r="AB365">
            <v>793.85</v>
          </cell>
          <cell r="AC365">
            <v>856.18</v>
          </cell>
          <cell r="AD365">
            <v>15327.36</v>
          </cell>
          <cell r="AE365">
            <v>16396.28</v>
          </cell>
          <cell r="AF365">
            <v>17322.37</v>
          </cell>
          <cell r="AG365">
            <v>17317.38</v>
          </cell>
          <cell r="AH365">
            <v>17531</v>
          </cell>
          <cell r="AI365">
            <v>18212.419999999998</v>
          </cell>
        </row>
        <row r="366">
          <cell r="B366">
            <v>22</v>
          </cell>
          <cell r="C366" t="str">
            <v>FIDUCIARIA BOGOTA</v>
          </cell>
          <cell r="D366">
            <v>3266.79</v>
          </cell>
          <cell r="E366">
            <v>6911.81</v>
          </cell>
          <cell r="F366">
            <v>23195.69</v>
          </cell>
          <cell r="G366">
            <v>26908.58</v>
          </cell>
          <cell r="H366">
            <v>31136.91</v>
          </cell>
          <cell r="I366">
            <v>35802.89</v>
          </cell>
          <cell r="J366">
            <v>40208.050000000003</v>
          </cell>
          <cell r="K366">
            <v>58582.78</v>
          </cell>
          <cell r="L366">
            <v>63965.21</v>
          </cell>
          <cell r="M366">
            <v>67988.31</v>
          </cell>
          <cell r="N366">
            <v>70938.36</v>
          </cell>
          <cell r="O366">
            <v>73199.12</v>
          </cell>
          <cell r="P366">
            <v>4785.68</v>
          </cell>
          <cell r="Q366">
            <v>8193.59</v>
          </cell>
          <cell r="R366">
            <v>25968.23</v>
          </cell>
          <cell r="S366">
            <v>30523.26</v>
          </cell>
          <cell r="T366">
            <v>34772.269999999997</v>
          </cell>
          <cell r="U366">
            <v>38629.410000000003</v>
          </cell>
          <cell r="V366">
            <v>42076.33</v>
          </cell>
          <cell r="W366">
            <v>45787.16</v>
          </cell>
          <cell r="X366">
            <v>50035.57</v>
          </cell>
          <cell r="Y366">
            <v>54570.15</v>
          </cell>
          <cell r="Z366">
            <v>58541.77</v>
          </cell>
          <cell r="AA366">
            <v>62497.36</v>
          </cell>
          <cell r="AB366">
            <v>4366.32</v>
          </cell>
          <cell r="AC366">
            <v>8287.06</v>
          </cell>
          <cell r="AD366">
            <v>28693.71</v>
          </cell>
          <cell r="AE366">
            <v>32633.33</v>
          </cell>
          <cell r="AF366">
            <v>36149.58</v>
          </cell>
          <cell r="AG366">
            <v>40042.699999999997</v>
          </cell>
          <cell r="AH366">
            <v>42888.91</v>
          </cell>
          <cell r="AI366">
            <v>47043.71</v>
          </cell>
        </row>
        <row r="367">
          <cell r="B367">
            <v>23</v>
          </cell>
          <cell r="C367" t="str">
            <v>ITAÚ ASSET MANAGEMENT</v>
          </cell>
          <cell r="D367">
            <v>940.86</v>
          </cell>
          <cell r="E367">
            <v>1938.22</v>
          </cell>
          <cell r="F367">
            <v>3205.45</v>
          </cell>
          <cell r="G367">
            <v>4506.03</v>
          </cell>
          <cell r="H367">
            <v>5423.61</v>
          </cell>
          <cell r="I367">
            <v>6599.85</v>
          </cell>
          <cell r="J367">
            <v>7987.89</v>
          </cell>
          <cell r="K367">
            <v>9194.0300000000007</v>
          </cell>
          <cell r="L367">
            <v>10493.62</v>
          </cell>
          <cell r="M367">
            <v>11365.44</v>
          </cell>
          <cell r="N367">
            <v>12338.86</v>
          </cell>
          <cell r="O367">
            <v>13959.34</v>
          </cell>
          <cell r="P367">
            <v>1574.36</v>
          </cell>
          <cell r="Q367">
            <v>2700.48</v>
          </cell>
          <cell r="R367">
            <v>4143.2</v>
          </cell>
          <cell r="S367">
            <v>5475</v>
          </cell>
          <cell r="T367">
            <v>6831</v>
          </cell>
          <cell r="U367">
            <v>8211</v>
          </cell>
          <cell r="V367">
            <v>8978</v>
          </cell>
          <cell r="W367">
            <v>9917</v>
          </cell>
          <cell r="X367">
            <v>10929</v>
          </cell>
          <cell r="Y367">
            <v>12113</v>
          </cell>
          <cell r="Z367">
            <v>13340</v>
          </cell>
          <cell r="AA367">
            <v>14218</v>
          </cell>
          <cell r="AB367">
            <v>1568</v>
          </cell>
          <cell r="AC367">
            <v>2391</v>
          </cell>
          <cell r="AD367">
            <v>3262</v>
          </cell>
          <cell r="AE367">
            <v>4215</v>
          </cell>
          <cell r="AF367">
            <v>4717</v>
          </cell>
          <cell r="AG367">
            <v>5831</v>
          </cell>
          <cell r="AH367">
            <v>6541</v>
          </cell>
          <cell r="AI367">
            <v>7576</v>
          </cell>
        </row>
        <row r="368">
          <cell r="B368">
            <v>24</v>
          </cell>
          <cell r="C368" t="str">
            <v>CITITRUST COLOMBIA</v>
          </cell>
          <cell r="D368">
            <v>5892.92</v>
          </cell>
          <cell r="E368">
            <v>9744.9699999999993</v>
          </cell>
          <cell r="F368">
            <v>11821.57</v>
          </cell>
          <cell r="G368">
            <v>18449.150000000001</v>
          </cell>
          <cell r="H368">
            <v>22666.560000000001</v>
          </cell>
          <cell r="I368">
            <v>26440.54</v>
          </cell>
          <cell r="J368">
            <v>30850.14</v>
          </cell>
          <cell r="K368">
            <v>34292.959999999999</v>
          </cell>
          <cell r="L368">
            <v>37746.199999999997</v>
          </cell>
          <cell r="M368">
            <v>41154.35</v>
          </cell>
          <cell r="N368">
            <v>45584.59</v>
          </cell>
          <cell r="O368">
            <v>50207.24</v>
          </cell>
          <cell r="P368">
            <v>4645.2299999999996</v>
          </cell>
          <cell r="Q368">
            <v>11038.63</v>
          </cell>
          <cell r="R368">
            <v>16158.32</v>
          </cell>
          <cell r="S368">
            <v>21500.71</v>
          </cell>
          <cell r="T368">
            <v>25469.46</v>
          </cell>
          <cell r="U368">
            <v>30190.560000000001</v>
          </cell>
          <cell r="V368">
            <v>34293.03</v>
          </cell>
          <cell r="W368">
            <v>38088.89</v>
          </cell>
          <cell r="X368">
            <v>42345.85</v>
          </cell>
          <cell r="Y368">
            <v>47262</v>
          </cell>
          <cell r="Z368">
            <v>51090.95</v>
          </cell>
          <cell r="AA368">
            <v>55346.61</v>
          </cell>
          <cell r="AB368">
            <v>4696.76</v>
          </cell>
          <cell r="AC368">
            <v>10126.61</v>
          </cell>
          <cell r="AD368">
            <v>15176.82</v>
          </cell>
          <cell r="AE368">
            <v>22049.18</v>
          </cell>
          <cell r="AF368">
            <v>27203.75</v>
          </cell>
          <cell r="AG368">
            <v>32192.43</v>
          </cell>
          <cell r="AH368">
            <v>36959.89</v>
          </cell>
          <cell r="AI368">
            <v>41726.22</v>
          </cell>
        </row>
        <row r="369">
          <cell r="B369">
            <v>25</v>
          </cell>
          <cell r="C369" t="str">
            <v>FIDUCIARIA COLPATRIA</v>
          </cell>
          <cell r="D369">
            <v>677.47</v>
          </cell>
          <cell r="E369">
            <v>1632.77</v>
          </cell>
          <cell r="F369">
            <v>3002.15</v>
          </cell>
          <cell r="G369">
            <v>4148.5600000000004</v>
          </cell>
          <cell r="H369">
            <v>4799.8100000000004</v>
          </cell>
          <cell r="I369">
            <v>5547.76</v>
          </cell>
          <cell r="J369">
            <v>6512.15</v>
          </cell>
          <cell r="K369">
            <v>7185.78</v>
          </cell>
          <cell r="L369">
            <v>7909.76</v>
          </cell>
          <cell r="M369">
            <v>9385.76</v>
          </cell>
          <cell r="N369">
            <v>10528.22</v>
          </cell>
          <cell r="O369">
            <v>12113.18</v>
          </cell>
          <cell r="P369">
            <v>1364.63</v>
          </cell>
          <cell r="Q369">
            <v>3097.5</v>
          </cell>
          <cell r="R369">
            <v>4325.8500000000004</v>
          </cell>
          <cell r="S369">
            <v>5397.87</v>
          </cell>
          <cell r="T369">
            <v>6680.71</v>
          </cell>
          <cell r="U369">
            <v>7798.78</v>
          </cell>
          <cell r="V369">
            <v>8623.09</v>
          </cell>
          <cell r="W369">
            <v>9335.65</v>
          </cell>
          <cell r="X369">
            <v>10281.43</v>
          </cell>
          <cell r="Y369">
            <v>11257.33</v>
          </cell>
          <cell r="Z369">
            <v>12422.09</v>
          </cell>
          <cell r="AA369">
            <v>13146.64</v>
          </cell>
          <cell r="AB369">
            <v>1391.46</v>
          </cell>
          <cell r="AC369">
            <v>2318.13</v>
          </cell>
          <cell r="AD369">
            <v>3945.63</v>
          </cell>
          <cell r="AE369">
            <v>5048.38</v>
          </cell>
          <cell r="AF369">
            <v>5944.01</v>
          </cell>
          <cell r="AG369">
            <v>6746.29</v>
          </cell>
          <cell r="AH369">
            <v>8063.17</v>
          </cell>
          <cell r="AI369">
            <v>9263.6299999999992</v>
          </cell>
        </row>
        <row r="370">
          <cell r="B370">
            <v>27</v>
          </cell>
          <cell r="C370" t="str">
            <v>FIDUCIARIA GNB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</row>
        <row r="371">
          <cell r="B371">
            <v>31</v>
          </cell>
          <cell r="C371" t="str">
            <v>FIDUCIARIA BANCOLOMBIA</v>
          </cell>
          <cell r="D371">
            <v>7179.26</v>
          </cell>
          <cell r="E371">
            <v>12764.89</v>
          </cell>
          <cell r="F371">
            <v>19782.93</v>
          </cell>
          <cell r="G371">
            <v>26461.3</v>
          </cell>
          <cell r="H371">
            <v>33164.639999999999</v>
          </cell>
          <cell r="I371">
            <v>39583.54</v>
          </cell>
          <cell r="J371">
            <v>47563.94</v>
          </cell>
          <cell r="K371">
            <v>54424.83</v>
          </cell>
          <cell r="L371">
            <v>61542.75</v>
          </cell>
          <cell r="M371">
            <v>69401.59</v>
          </cell>
          <cell r="N371">
            <v>76784.45</v>
          </cell>
          <cell r="O371">
            <v>100484.8</v>
          </cell>
          <cell r="P371">
            <v>8258.26</v>
          </cell>
          <cell r="Q371">
            <v>12214</v>
          </cell>
          <cell r="R371">
            <v>38169.22</v>
          </cell>
          <cell r="S371">
            <v>47578.080000000002</v>
          </cell>
          <cell r="T371">
            <v>55882</v>
          </cell>
          <cell r="U371">
            <v>62665.84</v>
          </cell>
          <cell r="V371">
            <v>71869.2</v>
          </cell>
          <cell r="W371">
            <v>79171.77</v>
          </cell>
          <cell r="X371">
            <v>77531.039999999994</v>
          </cell>
          <cell r="Y371">
            <v>86529.79</v>
          </cell>
          <cell r="Z371">
            <v>96757.99</v>
          </cell>
          <cell r="AA371">
            <v>113930.73</v>
          </cell>
          <cell r="AB371">
            <v>7969.37</v>
          </cell>
          <cell r="AC371">
            <v>16612.53</v>
          </cell>
          <cell r="AD371">
            <v>43995.39</v>
          </cell>
          <cell r="AE371">
            <v>55872.91</v>
          </cell>
          <cell r="AF371">
            <v>67223.649999999994</v>
          </cell>
          <cell r="AG371">
            <v>73193.17</v>
          </cell>
          <cell r="AH371">
            <v>84812.26</v>
          </cell>
          <cell r="AI371">
            <v>92454.36</v>
          </cell>
        </row>
        <row r="372">
          <cell r="B372">
            <v>33</v>
          </cell>
          <cell r="C372" t="str">
            <v>ACCION FIDUCIARIA</v>
          </cell>
          <cell r="D372">
            <v>807.21</v>
          </cell>
          <cell r="E372">
            <v>1707.61</v>
          </cell>
          <cell r="F372">
            <v>2831.92</v>
          </cell>
          <cell r="G372">
            <v>3900.77</v>
          </cell>
          <cell r="H372">
            <v>4952.1000000000004</v>
          </cell>
          <cell r="I372">
            <v>5908.49</v>
          </cell>
          <cell r="J372">
            <v>7016.22</v>
          </cell>
          <cell r="K372">
            <v>8167.96</v>
          </cell>
          <cell r="L372">
            <v>8842.82</v>
          </cell>
          <cell r="M372">
            <v>9176.11</v>
          </cell>
          <cell r="N372">
            <v>10121.280000000001</v>
          </cell>
          <cell r="O372">
            <v>11217.93</v>
          </cell>
          <cell r="P372">
            <v>1007.06</v>
          </cell>
          <cell r="Q372">
            <v>2182.88</v>
          </cell>
          <cell r="R372">
            <v>3559.84</v>
          </cell>
          <cell r="S372">
            <v>4615.26</v>
          </cell>
          <cell r="T372">
            <v>5741.74</v>
          </cell>
          <cell r="U372">
            <v>6678.91</v>
          </cell>
          <cell r="V372">
            <v>8301.08</v>
          </cell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</row>
        <row r="373">
          <cell r="B373">
            <v>34</v>
          </cell>
          <cell r="C373" t="str">
            <v>SERVITRUST GNB SUDAMERIS</v>
          </cell>
          <cell r="D373">
            <v>333</v>
          </cell>
          <cell r="E373">
            <v>737</v>
          </cell>
          <cell r="F373">
            <v>1326</v>
          </cell>
          <cell r="G373">
            <v>1907</v>
          </cell>
          <cell r="H373">
            <v>2512</v>
          </cell>
          <cell r="I373">
            <v>3099</v>
          </cell>
          <cell r="J373">
            <v>3736</v>
          </cell>
          <cell r="K373">
            <v>4284</v>
          </cell>
          <cell r="L373">
            <v>4874</v>
          </cell>
          <cell r="M373">
            <v>5454</v>
          </cell>
          <cell r="N373">
            <v>5986</v>
          </cell>
          <cell r="O373">
            <v>6780</v>
          </cell>
          <cell r="P373">
            <v>568</v>
          </cell>
          <cell r="Q373">
            <v>1169</v>
          </cell>
          <cell r="R373">
            <v>1780</v>
          </cell>
          <cell r="S373">
            <v>2431</v>
          </cell>
          <cell r="T373">
            <v>3031</v>
          </cell>
          <cell r="U373">
            <v>3663</v>
          </cell>
          <cell r="V373">
            <v>4187</v>
          </cell>
          <cell r="W373">
            <v>4690</v>
          </cell>
          <cell r="X373">
            <v>5196</v>
          </cell>
          <cell r="Y373">
            <v>5700</v>
          </cell>
          <cell r="Z373">
            <v>6230</v>
          </cell>
          <cell r="AA373">
            <v>11588</v>
          </cell>
          <cell r="AB373">
            <v>505</v>
          </cell>
          <cell r="AC373">
            <v>1114</v>
          </cell>
          <cell r="AD373">
            <v>1856</v>
          </cell>
          <cell r="AE373">
            <v>2476</v>
          </cell>
          <cell r="AF373">
            <v>2953</v>
          </cell>
          <cell r="AG373">
            <v>3485</v>
          </cell>
          <cell r="AH373">
            <v>3924</v>
          </cell>
          <cell r="AI373">
            <v>4365</v>
          </cell>
        </row>
        <row r="374">
          <cell r="B374">
            <v>38</v>
          </cell>
          <cell r="C374" t="str">
            <v>FIDUCIARIA CENTRAL</v>
          </cell>
          <cell r="D374">
            <v>-69.87</v>
          </cell>
          <cell r="E374">
            <v>-419.26</v>
          </cell>
          <cell r="F374">
            <v>-75.98</v>
          </cell>
          <cell r="G374">
            <v>-357.65</v>
          </cell>
          <cell r="H374">
            <v>73.540000000000006</v>
          </cell>
          <cell r="I374">
            <v>-197.66</v>
          </cell>
          <cell r="J374">
            <v>79.92</v>
          </cell>
          <cell r="K374">
            <v>24.13</v>
          </cell>
          <cell r="L374">
            <v>306.17</v>
          </cell>
          <cell r="M374">
            <v>279.3</v>
          </cell>
          <cell r="N374">
            <v>540.24</v>
          </cell>
          <cell r="O374">
            <v>640.57000000000005</v>
          </cell>
          <cell r="P374">
            <v>-169.33</v>
          </cell>
          <cell r="Q374">
            <v>-423.42</v>
          </cell>
          <cell r="R374">
            <v>-23.64</v>
          </cell>
          <cell r="S374">
            <v>-238.56</v>
          </cell>
          <cell r="T374">
            <v>169.37</v>
          </cell>
          <cell r="U374">
            <v>272.20999999999998</v>
          </cell>
          <cell r="V374">
            <v>500.26</v>
          </cell>
          <cell r="W374">
            <v>177.11</v>
          </cell>
          <cell r="X374">
            <v>421.06</v>
          </cell>
          <cell r="Y374">
            <v>172.02</v>
          </cell>
          <cell r="Z374">
            <v>352.25</v>
          </cell>
          <cell r="AA374">
            <v>796.82</v>
          </cell>
          <cell r="AB374">
            <v>-75.05</v>
          </cell>
          <cell r="AC374">
            <v>-105.64</v>
          </cell>
          <cell r="AD374">
            <v>320.26</v>
          </cell>
          <cell r="AE374">
            <v>195.65</v>
          </cell>
          <cell r="AF374">
            <v>612.36</v>
          </cell>
          <cell r="AG374">
            <v>468.37</v>
          </cell>
          <cell r="AH374">
            <v>804.51</v>
          </cell>
          <cell r="AI374">
            <v>711.98</v>
          </cell>
        </row>
        <row r="375">
          <cell r="B375">
            <v>39</v>
          </cell>
          <cell r="C375" t="str">
            <v>FIDUAGRARIA</v>
          </cell>
          <cell r="D375">
            <v>624.64</v>
          </cell>
          <cell r="E375">
            <v>1224.9000000000001</v>
          </cell>
          <cell r="F375">
            <v>1965.42</v>
          </cell>
          <cell r="G375">
            <v>2347.0100000000002</v>
          </cell>
          <cell r="H375">
            <v>3031.35</v>
          </cell>
          <cell r="I375">
            <v>3555.62</v>
          </cell>
          <cell r="J375">
            <v>4195.1499999999996</v>
          </cell>
          <cell r="K375">
            <v>5132.29</v>
          </cell>
          <cell r="L375">
            <v>5840.49</v>
          </cell>
          <cell r="M375">
            <v>6399.17</v>
          </cell>
          <cell r="N375">
            <v>7056.41</v>
          </cell>
          <cell r="O375">
            <v>7602.33</v>
          </cell>
          <cell r="P375">
            <v>667.43</v>
          </cell>
          <cell r="Q375">
            <v>1477.41</v>
          </cell>
          <cell r="R375">
            <v>1722.9</v>
          </cell>
          <cell r="S375">
            <v>2243.46</v>
          </cell>
          <cell r="T375">
            <v>2959.5</v>
          </cell>
          <cell r="U375">
            <v>3497.27</v>
          </cell>
          <cell r="V375">
            <v>4765.63</v>
          </cell>
          <cell r="W375">
            <v>5277.89</v>
          </cell>
          <cell r="X375">
            <v>5770.61</v>
          </cell>
          <cell r="Y375">
            <v>6403.68</v>
          </cell>
          <cell r="Z375">
            <v>5796.98</v>
          </cell>
          <cell r="AA375">
            <v>6981.24</v>
          </cell>
          <cell r="AB375">
            <v>1007.66</v>
          </cell>
          <cell r="AC375">
            <v>1723.3</v>
          </cell>
          <cell r="AD375">
            <v>2727.38</v>
          </cell>
          <cell r="AE375">
            <v>3086.97</v>
          </cell>
          <cell r="AF375">
            <v>4010.16</v>
          </cell>
          <cell r="AG375">
            <v>4909.1000000000004</v>
          </cell>
          <cell r="AH375">
            <v>5565.55</v>
          </cell>
          <cell r="AI375">
            <v>5836.49</v>
          </cell>
        </row>
        <row r="376">
          <cell r="B376">
            <v>40</v>
          </cell>
          <cell r="C376" t="str">
            <v>FIDUCOLDEX</v>
          </cell>
          <cell r="D376">
            <v>-1048.1099999999999</v>
          </cell>
          <cell r="E376">
            <v>-560.49</v>
          </cell>
          <cell r="F376">
            <v>401.26</v>
          </cell>
          <cell r="G376">
            <v>274.60000000000002</v>
          </cell>
          <cell r="H376">
            <v>899.77</v>
          </cell>
          <cell r="I376">
            <v>1178.43</v>
          </cell>
          <cell r="J376">
            <v>2437.64</v>
          </cell>
          <cell r="K376">
            <v>2173.08</v>
          </cell>
          <cell r="L376">
            <v>3308.66</v>
          </cell>
          <cell r="M376">
            <v>3183.88</v>
          </cell>
          <cell r="N376">
            <v>3943.84</v>
          </cell>
          <cell r="O376">
            <v>5139.8599999999997</v>
          </cell>
          <cell r="P376">
            <v>24.78</v>
          </cell>
          <cell r="Q376">
            <v>-796.59</v>
          </cell>
          <cell r="R376">
            <v>553.44000000000005</v>
          </cell>
          <cell r="S376">
            <v>484.68</v>
          </cell>
          <cell r="T376">
            <v>1333.04</v>
          </cell>
          <cell r="U376">
            <v>1281.44</v>
          </cell>
          <cell r="V376">
            <v>2161.44</v>
          </cell>
          <cell r="W376">
            <v>1791.86</v>
          </cell>
          <cell r="X376">
            <v>2928.86</v>
          </cell>
          <cell r="Y376">
            <v>2669.75</v>
          </cell>
          <cell r="Z376">
            <v>3730.52</v>
          </cell>
          <cell r="AA376">
            <v>5851.63</v>
          </cell>
          <cell r="AB376">
            <v>-141.34</v>
          </cell>
          <cell r="AC376">
            <v>-668.37</v>
          </cell>
          <cell r="AD376">
            <v>1172.95</v>
          </cell>
          <cell r="AE376">
            <v>1341.06</v>
          </cell>
          <cell r="AF376">
            <v>2456.41</v>
          </cell>
          <cell r="AG376">
            <v>2391.91</v>
          </cell>
          <cell r="AH376">
            <v>3561.47</v>
          </cell>
          <cell r="AI376">
            <v>3650.51</v>
          </cell>
        </row>
        <row r="377">
          <cell r="B377">
            <v>42</v>
          </cell>
          <cell r="C377" t="str">
            <v>FIDUCIARIA DAVIVIENDA</v>
          </cell>
          <cell r="D377">
            <v>1848.21</v>
          </cell>
          <cell r="E377">
            <v>3900.53</v>
          </cell>
          <cell r="F377">
            <v>7438.59</v>
          </cell>
          <cell r="G377">
            <v>10312.48</v>
          </cell>
          <cell r="H377">
            <v>13640.71</v>
          </cell>
          <cell r="I377">
            <v>17088.47</v>
          </cell>
          <cell r="J377">
            <v>20112.98</v>
          </cell>
          <cell r="K377">
            <v>23132.68</v>
          </cell>
          <cell r="L377">
            <v>27260.9</v>
          </cell>
          <cell r="M377">
            <v>30643.05</v>
          </cell>
          <cell r="N377">
            <v>33759.58</v>
          </cell>
          <cell r="O377">
            <v>36965.449999999997</v>
          </cell>
          <cell r="P377">
            <v>3772.38</v>
          </cell>
          <cell r="Q377">
            <v>6693.24</v>
          </cell>
          <cell r="R377">
            <v>10814.17</v>
          </cell>
          <cell r="S377">
            <v>13933.53</v>
          </cell>
          <cell r="T377">
            <v>18070.75</v>
          </cell>
          <cell r="U377">
            <v>21144.55</v>
          </cell>
          <cell r="V377">
            <v>23602.78</v>
          </cell>
          <cell r="W377">
            <v>26824.1</v>
          </cell>
          <cell r="X377">
            <v>30555.05</v>
          </cell>
          <cell r="Y377">
            <v>34091.480000000003</v>
          </cell>
          <cell r="Z377">
            <v>38203.4</v>
          </cell>
          <cell r="AA377">
            <v>42058.51</v>
          </cell>
          <cell r="AB377">
            <v>3502.08</v>
          </cell>
          <cell r="AC377">
            <v>6070.45</v>
          </cell>
          <cell r="AD377">
            <v>9902.23</v>
          </cell>
          <cell r="AE377">
            <v>14633.68</v>
          </cell>
          <cell r="AF377">
            <v>17167.93</v>
          </cell>
          <cell r="AG377">
            <v>20548.36</v>
          </cell>
          <cell r="AH377">
            <v>23599.73</v>
          </cell>
          <cell r="AI377">
            <v>28006.73</v>
          </cell>
        </row>
        <row r="378">
          <cell r="B378">
            <v>49</v>
          </cell>
          <cell r="C378" t="str">
            <v>FIDUPETROL</v>
          </cell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</row>
        <row r="379">
          <cell r="B379">
            <v>56</v>
          </cell>
          <cell r="C379" t="str">
            <v>FIDUCIARIA COLSEGUROS</v>
          </cell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  <cell r="S379"/>
          <cell r="T379"/>
          <cell r="U379"/>
          <cell r="V379"/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  <cell r="AG379"/>
          <cell r="AH379"/>
          <cell r="AI379"/>
        </row>
        <row r="380">
          <cell r="B380">
            <v>57</v>
          </cell>
          <cell r="C380" t="str">
            <v>FIDUPAIS</v>
          </cell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  <cell r="S380"/>
          <cell r="T380"/>
          <cell r="U380"/>
          <cell r="V380"/>
          <cell r="W380"/>
          <cell r="X380"/>
          <cell r="Y380"/>
          <cell r="Z380"/>
          <cell r="AA380"/>
          <cell r="AB380"/>
          <cell r="AC380"/>
          <cell r="AD380"/>
          <cell r="AE380"/>
          <cell r="AF380"/>
          <cell r="AG380"/>
          <cell r="AH380"/>
          <cell r="AI380"/>
        </row>
        <row r="381">
          <cell r="B381">
            <v>58</v>
          </cell>
          <cell r="C381" t="str">
            <v>GESTION FIDUCIARIA</v>
          </cell>
          <cell r="D381">
            <v>26.5</v>
          </cell>
          <cell r="E381">
            <v>113.91</v>
          </cell>
          <cell r="F381">
            <v>-125.56</v>
          </cell>
          <cell r="G381">
            <v>-309.58999999999997</v>
          </cell>
          <cell r="H381">
            <v>-282.89</v>
          </cell>
          <cell r="I381">
            <v>-685.15</v>
          </cell>
          <cell r="J381">
            <v>-768.16</v>
          </cell>
          <cell r="K381">
            <v>-941.98</v>
          </cell>
          <cell r="L381">
            <v>-1103.04</v>
          </cell>
          <cell r="M381">
            <v>-1193.52</v>
          </cell>
          <cell r="N381">
            <v>-1204.3599999999999</v>
          </cell>
          <cell r="O381">
            <v>-816.6</v>
          </cell>
          <cell r="P381">
            <v>-136.08000000000001</v>
          </cell>
          <cell r="Q381">
            <v>-134.66</v>
          </cell>
          <cell r="R381">
            <v>-218.33</v>
          </cell>
          <cell r="S381">
            <v>903.65</v>
          </cell>
          <cell r="T381">
            <v>841.99</v>
          </cell>
          <cell r="U381">
            <v>660.99</v>
          </cell>
          <cell r="V381">
            <v>461.86</v>
          </cell>
          <cell r="W381">
            <v>229.22</v>
          </cell>
          <cell r="X381">
            <v>2.42</v>
          </cell>
          <cell r="Y381">
            <v>68.48</v>
          </cell>
          <cell r="Z381">
            <v>-32.479999999999997</v>
          </cell>
          <cell r="AA381">
            <v>-135.88</v>
          </cell>
          <cell r="AB381"/>
          <cell r="AC381"/>
          <cell r="AD381"/>
          <cell r="AE381"/>
          <cell r="AF381"/>
          <cell r="AG381"/>
          <cell r="AH381"/>
          <cell r="AI381"/>
        </row>
        <row r="382">
          <cell r="B382">
            <v>59</v>
          </cell>
          <cell r="C382" t="str">
            <v>CREDICORP CAPITAL FIDUCIARIA</v>
          </cell>
          <cell r="D382"/>
          <cell r="E382"/>
          <cell r="F382"/>
          <cell r="G382">
            <v>1400.13</v>
          </cell>
          <cell r="H382">
            <v>1737.06</v>
          </cell>
          <cell r="I382">
            <v>2099.63</v>
          </cell>
          <cell r="J382">
            <v>2530.71</v>
          </cell>
          <cell r="K382">
            <v>2975.18</v>
          </cell>
          <cell r="L382">
            <v>3420.99</v>
          </cell>
          <cell r="M382">
            <v>3751.63</v>
          </cell>
          <cell r="N382">
            <v>4257.21</v>
          </cell>
          <cell r="O382">
            <v>4259.28</v>
          </cell>
          <cell r="P382">
            <v>443.55</v>
          </cell>
          <cell r="Q382">
            <v>770.56</v>
          </cell>
          <cell r="R382">
            <v>1165.22</v>
          </cell>
          <cell r="S382">
            <v>1638.14</v>
          </cell>
          <cell r="T382">
            <v>2016.43</v>
          </cell>
          <cell r="U382">
            <v>2560.62</v>
          </cell>
          <cell r="V382">
            <v>3046.36</v>
          </cell>
          <cell r="W382">
            <v>3477.6</v>
          </cell>
          <cell r="X382">
            <v>3571.19</v>
          </cell>
          <cell r="Y382">
            <v>3999.62</v>
          </cell>
          <cell r="Z382">
            <v>4386.93</v>
          </cell>
          <cell r="AA382">
            <v>4490.6099999999997</v>
          </cell>
          <cell r="AB382">
            <v>626.41999999999996</v>
          </cell>
          <cell r="AC382">
            <v>1180.57</v>
          </cell>
          <cell r="AD382">
            <v>1638.14</v>
          </cell>
          <cell r="AE382">
            <v>2040.52</v>
          </cell>
          <cell r="AF382">
            <v>2757</v>
          </cell>
          <cell r="AG382">
            <v>3251.82</v>
          </cell>
          <cell r="AH382">
            <v>3917</v>
          </cell>
          <cell r="AI382">
            <v>4634.1499999999996</v>
          </cell>
        </row>
        <row r="383">
          <cell r="B383">
            <v>60</v>
          </cell>
          <cell r="C383" t="str">
            <v>FIDUCIARIA BNP PARIBAS</v>
          </cell>
          <cell r="D383">
            <v>-33.119999999999997</v>
          </cell>
          <cell r="E383">
            <v>-239.33</v>
          </cell>
          <cell r="F383">
            <v>-563.49</v>
          </cell>
          <cell r="G383">
            <v>-597.9</v>
          </cell>
          <cell r="H383">
            <v>-1734.21</v>
          </cell>
          <cell r="I383">
            <v>-1966.83</v>
          </cell>
          <cell r="J383">
            <v>-2152.33</v>
          </cell>
          <cell r="K383">
            <v>-2560.5500000000002</v>
          </cell>
          <cell r="L383">
            <v>-2662.55</v>
          </cell>
          <cell r="M383">
            <v>-2883.72</v>
          </cell>
          <cell r="N383">
            <v>-2891.84</v>
          </cell>
          <cell r="O383">
            <v>-3409.12</v>
          </cell>
          <cell r="P383">
            <v>-133.26</v>
          </cell>
          <cell r="Q383">
            <v>-607.96</v>
          </cell>
          <cell r="R383">
            <v>-912.1</v>
          </cell>
          <cell r="S383">
            <v>-1120.22</v>
          </cell>
          <cell r="T383">
            <v>-1383.77</v>
          </cell>
          <cell r="U383">
            <v>-1588.27</v>
          </cell>
          <cell r="V383">
            <v>-2131.94</v>
          </cell>
          <cell r="W383">
            <v>-2070</v>
          </cell>
          <cell r="X383">
            <v>-2255.69</v>
          </cell>
          <cell r="Y383">
            <v>-2581.0500000000002</v>
          </cell>
          <cell r="Z383">
            <v>-2771.05</v>
          </cell>
          <cell r="AA383">
            <v>-2485.52</v>
          </cell>
          <cell r="AB383">
            <v>-153.28</v>
          </cell>
          <cell r="AC383">
            <v>-325.58999999999997</v>
          </cell>
          <cell r="AD383">
            <v>-333</v>
          </cell>
          <cell r="AE383">
            <v>-319.95</v>
          </cell>
          <cell r="AF383">
            <v>-276.85000000000002</v>
          </cell>
          <cell r="AG383">
            <v>-193.96</v>
          </cell>
          <cell r="AH383">
            <v>-105.75</v>
          </cell>
          <cell r="AI383">
            <v>90.69</v>
          </cell>
        </row>
        <row r="384">
          <cell r="B384">
            <v>61</v>
          </cell>
          <cell r="C384" t="str">
            <v>FIDUCIARIA BTG PACTUAL</v>
          </cell>
          <cell r="D384">
            <v>-176.22</v>
          </cell>
          <cell r="E384">
            <v>-73.45</v>
          </cell>
          <cell r="F384">
            <v>-112.03</v>
          </cell>
          <cell r="G384">
            <v>-205.55</v>
          </cell>
          <cell r="H384">
            <v>-42.64</v>
          </cell>
          <cell r="I384">
            <v>-80.8</v>
          </cell>
          <cell r="J384">
            <v>-178.78</v>
          </cell>
          <cell r="K384">
            <v>-275.87</v>
          </cell>
          <cell r="L384">
            <v>-354.51</v>
          </cell>
          <cell r="M384">
            <v>-403.43</v>
          </cell>
          <cell r="N384">
            <v>-608.82000000000005</v>
          </cell>
          <cell r="O384">
            <v>-1090.3399999999999</v>
          </cell>
          <cell r="P384">
            <v>-102.86</v>
          </cell>
          <cell r="Q384">
            <v>-175.29</v>
          </cell>
          <cell r="R384">
            <v>-313.04000000000002</v>
          </cell>
          <cell r="S384">
            <v>-389.81</v>
          </cell>
          <cell r="T384">
            <v>-442.24</v>
          </cell>
          <cell r="U384">
            <v>-526.09</v>
          </cell>
          <cell r="V384">
            <v>-572.96</v>
          </cell>
          <cell r="W384">
            <v>-603.42999999999995</v>
          </cell>
          <cell r="X384">
            <v>-665.81</v>
          </cell>
          <cell r="Y384">
            <v>-605.03</v>
          </cell>
          <cell r="Z384">
            <v>-610.08000000000004</v>
          </cell>
          <cell r="AA384">
            <v>-1345.23</v>
          </cell>
          <cell r="AB384">
            <v>-83.48</v>
          </cell>
          <cell r="AC384">
            <v>-137.99</v>
          </cell>
          <cell r="AD384">
            <v>-256.55</v>
          </cell>
          <cell r="AE384">
            <v>-308.52999999999997</v>
          </cell>
          <cell r="AF384">
            <v>-374.75</v>
          </cell>
          <cell r="AG384">
            <v>-391.55</v>
          </cell>
          <cell r="AH384">
            <v>-410.55</v>
          </cell>
          <cell r="AI384">
            <v>-415.57</v>
          </cell>
        </row>
        <row r="385">
          <cell r="B385">
            <v>62</v>
          </cell>
          <cell r="C385" t="str">
            <v>FIDUCIARIA COOMEVA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>
            <v>-518.27</v>
          </cell>
          <cell r="S385">
            <v>-634.4</v>
          </cell>
          <cell r="T385">
            <v>-462.54</v>
          </cell>
          <cell r="U385">
            <v>-220.96</v>
          </cell>
          <cell r="V385">
            <v>-178.26</v>
          </cell>
          <cell r="W385">
            <v>-135.76</v>
          </cell>
          <cell r="X385">
            <v>-143.41999999999999</v>
          </cell>
          <cell r="Y385">
            <v>-182.69</v>
          </cell>
          <cell r="Z385">
            <v>151.94</v>
          </cell>
          <cell r="AA385">
            <v>82.65</v>
          </cell>
          <cell r="AB385">
            <v>-86.58</v>
          </cell>
          <cell r="AC385">
            <v>-150.69999999999999</v>
          </cell>
          <cell r="AD385">
            <v>-230.57</v>
          </cell>
          <cell r="AE385">
            <v>-381.93</v>
          </cell>
          <cell r="AF385">
            <v>-403.52</v>
          </cell>
          <cell r="AG385">
            <v>-416.59</v>
          </cell>
          <cell r="AH385">
            <v>-376.58</v>
          </cell>
          <cell r="AI385">
            <v>-308.89999999999998</v>
          </cell>
        </row>
        <row r="386">
          <cell r="B386">
            <v>63</v>
          </cell>
          <cell r="C386" t="str">
            <v>FIDUCIARIA RENTA 4 GLOBAL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/>
          <cell r="U386"/>
          <cell r="V386"/>
          <cell r="W386"/>
          <cell r="X386"/>
          <cell r="Y386"/>
          <cell r="Z386"/>
          <cell r="AA386"/>
          <cell r="AB386"/>
          <cell r="AC386"/>
          <cell r="AD386"/>
          <cell r="AE386"/>
          <cell r="AF386"/>
          <cell r="AG386"/>
          <cell r="AH386">
            <v>2114</v>
          </cell>
          <cell r="AI386">
            <v>-2419.04</v>
          </cell>
        </row>
        <row r="387">
          <cell r="B387">
            <v>64</v>
          </cell>
          <cell r="C387" t="str">
            <v>SANTANDER SECURITIES SERVICES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>
            <v>1662.17</v>
          </cell>
          <cell r="AH387">
            <v>-1662</v>
          </cell>
          <cell r="AI387">
            <v>-1980.01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_indice" displayName="Tabla_indice" ref="C9:E37" totalsRowShown="0" headerRowDxfId="40" dataDxfId="39" tableBorderDxfId="38">
  <autoFilter ref="C9:E37" xr:uid="{00000000-0009-0000-0100-000002000000}"/>
  <tableColumns count="3">
    <tableColumn id="1" xr3:uid="{00000000-0010-0000-0000-000001000000}" name="Tema" dataDxfId="2"/>
    <tableColumn id="2" xr3:uid="{00000000-0010-0000-0000-000002000000}" name="Nombre Reporte" dataDxfId="1"/>
    <tableColumn id="3" xr3:uid="{00000000-0010-0000-0000-000003000000}" name="Nombre Hoja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0"/>
  <sheetViews>
    <sheetView showGridLines="0" tabSelected="1" zoomScale="130" zoomScaleNormal="130" workbookViewId="0">
      <selection activeCell="E12" sqref="E12"/>
    </sheetView>
  </sheetViews>
  <sheetFormatPr baseColWidth="10" defaultColWidth="0" defaultRowHeight="14.4" zeroHeight="1" x14ac:dyDescent="0.3"/>
  <cols>
    <col min="1" max="1" width="2.77734375" style="90" customWidth="1"/>
    <col min="2" max="2" width="3.77734375" style="90" customWidth="1"/>
    <col min="3" max="4" width="11.5546875" style="90" customWidth="1"/>
    <col min="5" max="5" width="21.5546875" style="90" bestFit="1" customWidth="1"/>
    <col min="6" max="7" width="11.5546875" style="90" customWidth="1"/>
    <col min="8" max="8" width="3.77734375" style="90" customWidth="1"/>
    <col min="9" max="9" width="3" style="90" customWidth="1"/>
    <col min="10" max="11" width="3" style="90" hidden="1" customWidth="1"/>
    <col min="12" max="16384" width="11.5546875" style="90" hidden="1"/>
  </cols>
  <sheetData>
    <row r="1" spans="1:9" x14ac:dyDescent="0.3">
      <c r="A1" s="89"/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91"/>
      <c r="C2" s="92"/>
      <c r="D2" s="92"/>
      <c r="E2" s="92"/>
      <c r="F2" s="92"/>
      <c r="G2" s="92"/>
      <c r="H2" s="93"/>
      <c r="I2" s="89"/>
    </row>
    <row r="3" spans="1:9" x14ac:dyDescent="0.3">
      <c r="A3" s="89"/>
      <c r="B3" s="94"/>
      <c r="C3" s="95"/>
      <c r="D3" s="95"/>
      <c r="E3" s="95"/>
      <c r="F3" s="95"/>
      <c r="G3" s="95"/>
      <c r="H3" s="96"/>
      <c r="I3" s="89"/>
    </row>
    <row r="4" spans="1:9" x14ac:dyDescent="0.3">
      <c r="A4" s="89"/>
      <c r="B4" s="94"/>
      <c r="C4" s="95"/>
      <c r="D4" s="95"/>
      <c r="E4" s="95"/>
      <c r="F4" s="95"/>
      <c r="G4" s="95"/>
      <c r="H4" s="96"/>
      <c r="I4" s="89"/>
    </row>
    <row r="5" spans="1:9" x14ac:dyDescent="0.3">
      <c r="A5" s="89"/>
      <c r="B5" s="94"/>
      <c r="C5" s="95"/>
      <c r="D5" s="95"/>
      <c r="E5" s="95"/>
      <c r="F5" s="95"/>
      <c r="G5" s="95"/>
      <c r="H5" s="96"/>
      <c r="I5" s="89"/>
    </row>
    <row r="6" spans="1:9" x14ac:dyDescent="0.3">
      <c r="A6" s="89"/>
      <c r="B6" s="94"/>
      <c r="C6" s="95"/>
      <c r="D6" s="95"/>
      <c r="E6" s="95"/>
      <c r="F6" s="95"/>
      <c r="G6" s="95"/>
      <c r="H6" s="96"/>
      <c r="I6" s="89"/>
    </row>
    <row r="7" spans="1:9" x14ac:dyDescent="0.3">
      <c r="A7" s="89"/>
      <c r="B7" s="94"/>
      <c r="C7" s="95"/>
      <c r="D7" s="95"/>
      <c r="E7" s="95"/>
      <c r="F7" s="95"/>
      <c r="G7" s="95"/>
      <c r="H7" s="96"/>
      <c r="I7" s="89"/>
    </row>
    <row r="8" spans="1:9" x14ac:dyDescent="0.3">
      <c r="A8" s="89"/>
      <c r="B8" s="94"/>
      <c r="C8" s="95"/>
      <c r="D8" s="95"/>
      <c r="E8" s="95"/>
      <c r="F8" s="95"/>
      <c r="G8" s="95"/>
      <c r="H8" s="96"/>
      <c r="I8" s="89"/>
    </row>
    <row r="9" spans="1:9" ht="15" thickBot="1" x14ac:dyDescent="0.35">
      <c r="A9" s="89"/>
      <c r="B9" s="94"/>
      <c r="C9" s="97"/>
      <c r="D9" s="97"/>
      <c r="E9" s="97"/>
      <c r="F9" s="97"/>
      <c r="G9" s="97"/>
      <c r="H9" s="96"/>
      <c r="I9" s="89"/>
    </row>
    <row r="10" spans="1:9" ht="15" thickTop="1" x14ac:dyDescent="0.3">
      <c r="A10" s="89"/>
      <c r="B10" s="94"/>
      <c r="C10" s="287" t="s">
        <v>1</v>
      </c>
      <c r="D10" s="287"/>
      <c r="E10" s="287"/>
      <c r="F10" s="287"/>
      <c r="G10" s="287"/>
      <c r="H10" s="96"/>
      <c r="I10" s="89"/>
    </row>
    <row r="11" spans="1:9" x14ac:dyDescent="0.3">
      <c r="A11" s="89"/>
      <c r="B11" s="94"/>
      <c r="C11" s="98"/>
      <c r="D11" s="98"/>
      <c r="E11" s="99" t="s">
        <v>0</v>
      </c>
      <c r="F11" s="100"/>
      <c r="G11" s="100"/>
      <c r="H11" s="96"/>
      <c r="I11" s="89"/>
    </row>
    <row r="12" spans="1:9" x14ac:dyDescent="0.3">
      <c r="A12" s="89"/>
      <c r="B12" s="94"/>
      <c r="C12" s="100"/>
      <c r="D12" s="98"/>
      <c r="E12" s="124" t="s">
        <v>237</v>
      </c>
      <c r="F12" s="100"/>
      <c r="G12" s="100"/>
      <c r="H12" s="96"/>
      <c r="I12" s="89"/>
    </row>
    <row r="13" spans="1:9" x14ac:dyDescent="0.3">
      <c r="A13" s="89"/>
      <c r="B13" s="94"/>
      <c r="C13" s="95"/>
      <c r="D13" s="95"/>
      <c r="E13" s="95"/>
      <c r="F13" s="95"/>
      <c r="G13" s="95"/>
      <c r="H13" s="96"/>
      <c r="I13" s="89"/>
    </row>
    <row r="14" spans="1:9" x14ac:dyDescent="0.3">
      <c r="A14" s="89"/>
      <c r="B14" s="94"/>
      <c r="C14" s="125" t="s">
        <v>238</v>
      </c>
      <c r="D14" s="95"/>
      <c r="E14" s="95"/>
      <c r="F14" s="95"/>
      <c r="G14" s="95"/>
      <c r="H14" s="96"/>
      <c r="I14" s="89"/>
    </row>
    <row r="15" spans="1:9" x14ac:dyDescent="0.3">
      <c r="A15" s="89"/>
      <c r="B15" s="94"/>
      <c r="C15" s="125" t="s">
        <v>239</v>
      </c>
      <c r="D15" s="95"/>
      <c r="E15" s="95"/>
      <c r="F15" s="95"/>
      <c r="G15" s="95"/>
      <c r="H15" s="96"/>
      <c r="I15" s="89"/>
    </row>
    <row r="16" spans="1:9" x14ac:dyDescent="0.3">
      <c r="A16" s="89"/>
      <c r="B16" s="101"/>
      <c r="C16" s="102"/>
      <c r="D16" s="102"/>
      <c r="E16" s="102"/>
      <c r="F16" s="102"/>
      <c r="G16" s="102"/>
      <c r="H16" s="103"/>
      <c r="I16" s="89"/>
    </row>
    <row r="17" spans="1:9" x14ac:dyDescent="0.3">
      <c r="A17" s="104"/>
      <c r="B17" s="104"/>
      <c r="C17" s="104"/>
      <c r="D17" s="104"/>
      <c r="E17" s="104"/>
      <c r="F17" s="104"/>
      <c r="G17" s="104"/>
      <c r="H17" s="104"/>
      <c r="I17" s="104"/>
    </row>
    <row r="18" spans="1:9" hidden="1" x14ac:dyDescent="0.3"/>
    <row r="19" spans="1:9" hidden="1" x14ac:dyDescent="0.3"/>
    <row r="20" spans="1:9" hidden="1" x14ac:dyDescent="0.3"/>
  </sheetData>
  <sheetProtection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S40"/>
  <sheetViews>
    <sheetView showGridLines="0" zoomScale="70" zoomScaleNormal="70" workbookViewId="0">
      <pane ySplit="8" topLeftCell="A9" activePane="bottomLeft" state="frozen"/>
      <selection pane="bottomLeft"/>
    </sheetView>
  </sheetViews>
  <sheetFormatPr baseColWidth="10" defaultColWidth="0" defaultRowHeight="14.4" customHeight="1" x14ac:dyDescent="0.3"/>
  <cols>
    <col min="1" max="1" width="3.88671875" style="126" customWidth="1"/>
    <col min="2" max="2" width="17.33203125" style="126" customWidth="1"/>
    <col min="3" max="3" width="61.33203125" style="126" bestFit="1" customWidth="1"/>
    <col min="4" max="5" width="12.21875" style="126" customWidth="1"/>
    <col min="6" max="6" width="15" style="126" bestFit="1" customWidth="1"/>
    <col min="7" max="7" width="11.5546875" style="126" customWidth="1"/>
    <col min="8" max="8" width="4.109375" style="126" bestFit="1" customWidth="1"/>
    <col min="9" max="9" width="33.5546875" style="126" bestFit="1" customWidth="1"/>
    <col min="10" max="12" width="13.33203125" style="126" bestFit="1" customWidth="1"/>
    <col min="13" max="13" width="11.77734375" style="126" bestFit="1" customWidth="1"/>
    <col min="14" max="14" width="14.109375" style="126" bestFit="1" customWidth="1"/>
    <col min="15" max="15" width="8.21875" style="126" bestFit="1" customWidth="1"/>
    <col min="16" max="16" width="8.21875" style="128" customWidth="1"/>
    <col min="17" max="17" width="4.21875" style="128" bestFit="1" customWidth="1"/>
    <col min="18" max="18" width="28.88671875" style="128" bestFit="1" customWidth="1"/>
    <col min="19" max="21" width="13.33203125" style="128" bestFit="1" customWidth="1"/>
    <col min="22" max="22" width="11.77734375" style="128" bestFit="1" customWidth="1"/>
    <col min="23" max="23" width="14.21875" style="128" bestFit="1" customWidth="1"/>
    <col min="24" max="24" width="8.6640625" style="128" customWidth="1"/>
    <col min="25" max="25" width="8.21875" style="128" customWidth="1"/>
    <col min="26" max="26" width="4.21875" style="128" bestFit="1" customWidth="1"/>
    <col min="27" max="27" width="33.5546875" style="128" bestFit="1" customWidth="1"/>
    <col min="28" max="30" width="13.33203125" style="128" bestFit="1" customWidth="1"/>
    <col min="31" max="31" width="11.77734375" style="128" bestFit="1" customWidth="1"/>
    <col min="32" max="32" width="14.21875" style="128" bestFit="1" customWidth="1"/>
    <col min="33" max="33" width="9" style="128" customWidth="1"/>
    <col min="34" max="34" width="8.21875" style="128" customWidth="1"/>
    <col min="35" max="35" width="4.109375" style="126" bestFit="1" customWidth="1"/>
    <col min="36" max="36" width="33.5546875" style="126" bestFit="1" customWidth="1"/>
    <col min="37" max="39" width="12.21875" style="126" bestFit="1" customWidth="1"/>
    <col min="40" max="40" width="11.77734375" style="126" bestFit="1" customWidth="1"/>
    <col min="41" max="41" width="14.109375" style="126" bestFit="1" customWidth="1"/>
    <col min="42" max="42" width="8.21875" style="126" bestFit="1" customWidth="1"/>
    <col min="43" max="43" width="9.77734375" style="126" customWidth="1"/>
    <col min="44" max="71" width="0" style="126" hidden="1" customWidth="1"/>
    <col min="72" max="16384" width="9.77734375" style="126" hidden="1"/>
  </cols>
  <sheetData>
    <row r="2" spans="2:42" ht="14.4" customHeight="1" x14ac:dyDescent="0.3">
      <c r="C2" s="127" t="s">
        <v>2</v>
      </c>
    </row>
    <row r="3" spans="2:42" ht="15.6" x14ac:dyDescent="0.3">
      <c r="C3" s="127" t="s">
        <v>1</v>
      </c>
      <c r="D3" s="129"/>
      <c r="E3" s="129"/>
      <c r="F3" s="129"/>
    </row>
    <row r="4" spans="2:42" ht="16.2" thickBot="1" x14ac:dyDescent="0.35">
      <c r="B4" s="130"/>
      <c r="C4" s="131" t="s">
        <v>3</v>
      </c>
      <c r="D4" s="132"/>
      <c r="E4" s="132"/>
      <c r="F4" s="132"/>
      <c r="G4" s="130"/>
      <c r="H4" s="130"/>
      <c r="I4" s="130"/>
      <c r="J4" s="130"/>
      <c r="K4" s="130"/>
      <c r="L4" s="130"/>
      <c r="M4" s="130"/>
      <c r="N4" s="130"/>
      <c r="O4" s="130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0"/>
      <c r="AJ4" s="130"/>
      <c r="AK4" s="130"/>
      <c r="AL4" s="130"/>
      <c r="AM4" s="130"/>
      <c r="AN4" s="130"/>
      <c r="AO4" s="130"/>
      <c r="AP4" s="130"/>
    </row>
    <row r="5" spans="2:42" ht="15" thickTop="1" x14ac:dyDescent="0.3">
      <c r="B5" s="134"/>
      <c r="C5" s="134"/>
      <c r="D5" s="129"/>
      <c r="E5" s="129"/>
      <c r="F5" s="129"/>
    </row>
    <row r="6" spans="2:42" ht="14.4" customHeight="1" x14ac:dyDescent="0.3">
      <c r="B6" s="134"/>
      <c r="C6" s="298" t="s">
        <v>52</v>
      </c>
      <c r="D6" s="298"/>
      <c r="E6" s="298"/>
      <c r="F6" s="298"/>
      <c r="H6" s="289" t="s">
        <v>234</v>
      </c>
      <c r="I6" s="298"/>
      <c r="J6" s="298"/>
      <c r="K6" s="298"/>
      <c r="L6" s="298"/>
      <c r="M6" s="298"/>
      <c r="N6" s="298"/>
      <c r="O6" s="298"/>
      <c r="P6" s="135"/>
      <c r="Q6" s="298" t="s">
        <v>181</v>
      </c>
      <c r="R6" s="298"/>
      <c r="S6" s="298"/>
      <c r="T6" s="298"/>
      <c r="U6" s="298"/>
      <c r="V6" s="298"/>
      <c r="W6" s="298"/>
      <c r="X6" s="298"/>
      <c r="Y6" s="135"/>
      <c r="Z6" s="289" t="s">
        <v>235</v>
      </c>
      <c r="AA6" s="298"/>
      <c r="AB6" s="298"/>
      <c r="AC6" s="298"/>
      <c r="AD6" s="298"/>
      <c r="AE6" s="298"/>
      <c r="AF6" s="298"/>
      <c r="AG6" s="298"/>
      <c r="AH6" s="135"/>
      <c r="AI6" s="289" t="s">
        <v>236</v>
      </c>
      <c r="AJ6" s="298"/>
      <c r="AK6" s="298"/>
      <c r="AL6" s="298"/>
      <c r="AM6" s="298"/>
      <c r="AN6" s="298"/>
      <c r="AO6" s="298"/>
      <c r="AP6" s="298"/>
    </row>
    <row r="7" spans="2:42" ht="14.4" customHeight="1" x14ac:dyDescent="0.3">
      <c r="Q7" s="126"/>
      <c r="R7" s="126"/>
      <c r="S7" s="126"/>
      <c r="T7" s="126"/>
      <c r="U7" s="126"/>
      <c r="V7" s="126"/>
      <c r="W7" s="126"/>
      <c r="X7" s="126"/>
      <c r="Z7" s="126"/>
      <c r="AA7" s="126"/>
      <c r="AB7" s="126"/>
      <c r="AC7" s="126"/>
      <c r="AD7" s="126"/>
      <c r="AE7" s="126"/>
      <c r="AF7" s="126"/>
      <c r="AG7" s="126"/>
    </row>
    <row r="8" spans="2:42" x14ac:dyDescent="0.3">
      <c r="C8" s="251" t="s">
        <v>29</v>
      </c>
      <c r="D8" s="252">
        <v>42977</v>
      </c>
      <c r="E8" s="252">
        <v>43342</v>
      </c>
      <c r="F8" s="208" t="s">
        <v>220</v>
      </c>
      <c r="H8" s="290" t="s">
        <v>39</v>
      </c>
      <c r="I8" s="290"/>
      <c r="J8" s="237">
        <v>42977</v>
      </c>
      <c r="K8" s="237">
        <v>43311</v>
      </c>
      <c r="L8" s="237">
        <v>43342</v>
      </c>
      <c r="M8" s="237" t="s">
        <v>40</v>
      </c>
      <c r="N8" s="237" t="s">
        <v>41</v>
      </c>
      <c r="O8" s="237" t="s">
        <v>42</v>
      </c>
      <c r="P8" s="136"/>
      <c r="Q8" s="290" t="s">
        <v>39</v>
      </c>
      <c r="R8" s="290"/>
      <c r="S8" s="278">
        <v>42977</v>
      </c>
      <c r="T8" s="278">
        <v>43311</v>
      </c>
      <c r="U8" s="278">
        <v>43342</v>
      </c>
      <c r="V8" s="237" t="s">
        <v>40</v>
      </c>
      <c r="W8" s="237" t="s">
        <v>41</v>
      </c>
      <c r="X8" s="237" t="s">
        <v>42</v>
      </c>
      <c r="Y8" s="126"/>
      <c r="Z8" s="290" t="s">
        <v>39</v>
      </c>
      <c r="AA8" s="290"/>
      <c r="AB8" s="237">
        <v>42977</v>
      </c>
      <c r="AC8" s="237">
        <v>43311</v>
      </c>
      <c r="AD8" s="237">
        <v>43342</v>
      </c>
      <c r="AE8" s="237" t="s">
        <v>40</v>
      </c>
      <c r="AF8" s="237" t="s">
        <v>41</v>
      </c>
      <c r="AG8" s="237" t="s">
        <v>42</v>
      </c>
      <c r="AH8" s="126"/>
      <c r="AI8" s="290" t="s">
        <v>39</v>
      </c>
      <c r="AJ8" s="290"/>
      <c r="AK8" s="237">
        <v>42977</v>
      </c>
      <c r="AL8" s="237">
        <v>43311</v>
      </c>
      <c r="AM8" s="237">
        <v>43342</v>
      </c>
      <c r="AN8" s="237" t="s">
        <v>40</v>
      </c>
      <c r="AO8" s="237" t="s">
        <v>41</v>
      </c>
      <c r="AP8" s="237" t="s">
        <v>42</v>
      </c>
    </row>
    <row r="9" spans="2:42" x14ac:dyDescent="0.3">
      <c r="C9" s="248" t="s">
        <v>53</v>
      </c>
      <c r="D9" s="249">
        <v>2108981.0999999996</v>
      </c>
      <c r="E9" s="249">
        <v>1638839.7300000002</v>
      </c>
      <c r="F9" s="250">
        <f>+(E9/D9)-1</f>
        <v>-0.22292346289874265</v>
      </c>
      <c r="G9" s="215">
        <v>31</v>
      </c>
      <c r="H9" s="259">
        <v>1</v>
      </c>
      <c r="I9" s="260" t="s">
        <v>56</v>
      </c>
      <c r="J9" s="147">
        <v>15809518.4</v>
      </c>
      <c r="K9" s="147">
        <v>16759061.26</v>
      </c>
      <c r="L9" s="147">
        <v>16941542.739999998</v>
      </c>
      <c r="M9" s="148">
        <v>7.1603973717504044E-2</v>
      </c>
      <c r="N9" s="148">
        <v>1.0888526342196725E-2</v>
      </c>
      <c r="O9" s="142">
        <v>0.31009651740233768</v>
      </c>
      <c r="P9" s="215">
        <v>16</v>
      </c>
      <c r="Q9" s="259">
        <v>1</v>
      </c>
      <c r="R9" s="260" t="s">
        <v>55</v>
      </c>
      <c r="S9" s="147">
        <v>5999520.7400000002</v>
      </c>
      <c r="T9" s="147">
        <v>6143785.5599999996</v>
      </c>
      <c r="U9" s="147">
        <v>6229060.0700000003</v>
      </c>
      <c r="V9" s="148">
        <v>3.8259611050198705E-2</v>
      </c>
      <c r="W9" s="148">
        <v>1.3879799216169442E-2</v>
      </c>
      <c r="X9" s="142">
        <v>0.44981376073754364</v>
      </c>
      <c r="Y9" s="215">
        <v>31</v>
      </c>
      <c r="Z9" s="259">
        <v>1</v>
      </c>
      <c r="AA9" s="260" t="s">
        <v>56</v>
      </c>
      <c r="AB9" s="147">
        <v>20428670.490000002</v>
      </c>
      <c r="AC9" s="147">
        <v>22208362.399999999</v>
      </c>
      <c r="AD9" s="147">
        <v>22468240.709999997</v>
      </c>
      <c r="AE9" s="148">
        <v>9.983861754480694E-2</v>
      </c>
      <c r="AF9" s="148">
        <v>1.1701822282943253E-2</v>
      </c>
      <c r="AG9" s="142">
        <v>0.32809348831326857</v>
      </c>
      <c r="AH9" s="215">
        <v>31</v>
      </c>
      <c r="AI9" s="259">
        <v>1</v>
      </c>
      <c r="AJ9" s="260" t="s">
        <v>56</v>
      </c>
      <c r="AK9" s="147">
        <v>644382.28377328999</v>
      </c>
      <c r="AL9" s="147">
        <v>374310.96481795999</v>
      </c>
      <c r="AM9" s="147">
        <v>432285.67</v>
      </c>
      <c r="AN9" s="148">
        <v>-0.32914718345656901</v>
      </c>
      <c r="AO9" s="148">
        <v>0.15488380152110981</v>
      </c>
      <c r="AP9" s="142">
        <v>0.26377543946899551</v>
      </c>
    </row>
    <row r="10" spans="2:42" x14ac:dyDescent="0.3">
      <c r="C10" s="248" t="s">
        <v>54</v>
      </c>
      <c r="D10" s="249">
        <v>307408.0699999996</v>
      </c>
      <c r="E10" s="249">
        <v>160992.0399999998</v>
      </c>
      <c r="F10" s="250">
        <f>+(E10/D10)-1</f>
        <v>-0.4762920830282692</v>
      </c>
      <c r="G10" s="215">
        <v>22</v>
      </c>
      <c r="H10" s="259">
        <v>2</v>
      </c>
      <c r="I10" s="260" t="s">
        <v>60</v>
      </c>
      <c r="J10" s="147">
        <v>8219734.2999999998</v>
      </c>
      <c r="K10" s="147">
        <v>7565522.5599999996</v>
      </c>
      <c r="L10" s="147">
        <v>8036013.1399999997</v>
      </c>
      <c r="M10" s="148">
        <v>-2.2351228554918112E-2</v>
      </c>
      <c r="N10" s="148">
        <v>6.2188774968110039E-2</v>
      </c>
      <c r="O10" s="142">
        <v>0.14709048206275838</v>
      </c>
      <c r="P10" s="215">
        <v>31</v>
      </c>
      <c r="Q10" s="259">
        <v>2</v>
      </c>
      <c r="R10" s="260" t="s">
        <v>56</v>
      </c>
      <c r="S10" s="147">
        <v>4619152.09</v>
      </c>
      <c r="T10" s="147">
        <v>5449301.1399999997</v>
      </c>
      <c r="U10" s="147">
        <v>5526697.9699999997</v>
      </c>
      <c r="V10" s="148">
        <v>0.19647456120025697</v>
      </c>
      <c r="W10" s="148">
        <v>1.4203074488190248E-2</v>
      </c>
      <c r="X10" s="142">
        <v>0.39909469011530146</v>
      </c>
      <c r="Y10" s="215">
        <v>16</v>
      </c>
      <c r="Z10" s="259">
        <v>2</v>
      </c>
      <c r="AA10" s="260" t="s">
        <v>55</v>
      </c>
      <c r="AB10" s="147">
        <v>10697538</v>
      </c>
      <c r="AC10" s="147">
        <v>11718062.66</v>
      </c>
      <c r="AD10" s="147">
        <v>11961725.629999999</v>
      </c>
      <c r="AE10" s="148">
        <v>0.11817556806061358</v>
      </c>
      <c r="AF10" s="148">
        <v>2.0793793058621501E-2</v>
      </c>
      <c r="AG10" s="142">
        <v>0.17467163267688396</v>
      </c>
      <c r="AH10" s="215">
        <v>16</v>
      </c>
      <c r="AI10" s="259">
        <v>2</v>
      </c>
      <c r="AJ10" s="260" t="s">
        <v>55</v>
      </c>
      <c r="AK10" s="147">
        <v>334567.38056003</v>
      </c>
      <c r="AL10" s="147">
        <v>267454.37513366999</v>
      </c>
      <c r="AM10" s="147">
        <v>422867.11</v>
      </c>
      <c r="AN10" s="148">
        <v>0.26392211127147447</v>
      </c>
      <c r="AO10" s="148">
        <v>0.5810812957860827</v>
      </c>
      <c r="AP10" s="142">
        <v>0.25802834911745764</v>
      </c>
    </row>
    <row r="11" spans="2:42" x14ac:dyDescent="0.3">
      <c r="B11" s="137"/>
      <c r="C11" s="138" t="s">
        <v>214</v>
      </c>
      <c r="G11" s="215">
        <v>16</v>
      </c>
      <c r="H11" s="259">
        <v>3</v>
      </c>
      <c r="I11" s="260" t="s">
        <v>55</v>
      </c>
      <c r="J11" s="147">
        <v>4698017.26</v>
      </c>
      <c r="K11" s="147">
        <v>5574277.0999999996</v>
      </c>
      <c r="L11" s="147">
        <v>5732665.5599999996</v>
      </c>
      <c r="M11" s="148">
        <v>0.22023084265978188</v>
      </c>
      <c r="N11" s="148">
        <v>2.8414170511903647E-2</v>
      </c>
      <c r="O11" s="142">
        <v>0.10493020930089876</v>
      </c>
      <c r="P11" s="215">
        <v>20</v>
      </c>
      <c r="Q11" s="259">
        <v>3</v>
      </c>
      <c r="R11" s="260" t="s">
        <v>58</v>
      </c>
      <c r="S11" s="147">
        <v>686504.9</v>
      </c>
      <c r="T11" s="147">
        <v>941297.71</v>
      </c>
      <c r="U11" s="147">
        <v>942876.73</v>
      </c>
      <c r="V11" s="148">
        <v>0.37344501109897377</v>
      </c>
      <c r="W11" s="148">
        <v>1.6774926606375473E-3</v>
      </c>
      <c r="X11" s="142">
        <v>6.8087146867603976E-2</v>
      </c>
      <c r="Y11" s="215">
        <v>22</v>
      </c>
      <c r="Z11" s="259">
        <v>3</v>
      </c>
      <c r="AA11" s="260" t="s">
        <v>60</v>
      </c>
      <c r="AB11" s="147">
        <v>8219734.2999999998</v>
      </c>
      <c r="AC11" s="147">
        <v>7565522.5599999996</v>
      </c>
      <c r="AD11" s="147">
        <v>8036013.1399999997</v>
      </c>
      <c r="AE11" s="148">
        <v>-2.2351228554918112E-2</v>
      </c>
      <c r="AF11" s="148">
        <v>6.2188774968110039E-2</v>
      </c>
      <c r="AG11" s="142">
        <v>0.11734624073438917</v>
      </c>
      <c r="AH11" s="215">
        <v>22</v>
      </c>
      <c r="AI11" s="259">
        <v>3</v>
      </c>
      <c r="AJ11" s="260" t="s">
        <v>60</v>
      </c>
      <c r="AK11" s="147">
        <v>359887.21599209</v>
      </c>
      <c r="AL11" s="262">
        <v>186465.0647283</v>
      </c>
      <c r="AM11" s="147">
        <v>216831.52</v>
      </c>
      <c r="AN11" s="148">
        <v>-0.39750146611274528</v>
      </c>
      <c r="AO11" s="148">
        <v>0.16285332223463533</v>
      </c>
      <c r="AP11" s="142">
        <v>0.13230794691559009</v>
      </c>
    </row>
    <row r="12" spans="2:42" x14ac:dyDescent="0.3">
      <c r="B12" s="137"/>
      <c r="C12" s="138" t="s">
        <v>43</v>
      </c>
      <c r="G12" s="215">
        <v>42</v>
      </c>
      <c r="H12" s="259">
        <v>4</v>
      </c>
      <c r="I12" s="260" t="s">
        <v>57</v>
      </c>
      <c r="J12" s="147">
        <v>3860297.5</v>
      </c>
      <c r="K12" s="147">
        <v>4780940.22</v>
      </c>
      <c r="L12" s="147">
        <v>4791847.8600000003</v>
      </c>
      <c r="M12" s="148">
        <v>0.24131569134244191</v>
      </c>
      <c r="N12" s="148">
        <v>2.2814842892975307E-3</v>
      </c>
      <c r="O12" s="142">
        <v>8.7709564359771217E-2</v>
      </c>
      <c r="P12" s="215">
        <v>21</v>
      </c>
      <c r="Q12" s="259">
        <v>4</v>
      </c>
      <c r="R12" s="260" t="s">
        <v>59</v>
      </c>
      <c r="S12" s="147">
        <v>430194.63</v>
      </c>
      <c r="T12" s="147">
        <v>672665.77</v>
      </c>
      <c r="U12" s="147">
        <v>695712.47</v>
      </c>
      <c r="V12" s="148">
        <v>0.61720398508926055</v>
      </c>
      <c r="W12" s="148">
        <v>3.4261740418276343E-2</v>
      </c>
      <c r="X12" s="142">
        <v>5.0238886606644252E-2</v>
      </c>
      <c r="Y12" s="215">
        <v>42</v>
      </c>
      <c r="Z12" s="259">
        <v>4</v>
      </c>
      <c r="AA12" s="260" t="s">
        <v>57</v>
      </c>
      <c r="AB12" s="147">
        <v>3860297.5</v>
      </c>
      <c r="AC12" s="147">
        <v>4780940.22</v>
      </c>
      <c r="AD12" s="147">
        <v>4791847.8600000003</v>
      </c>
      <c r="AE12" s="148">
        <v>0.24131569134244191</v>
      </c>
      <c r="AF12" s="148">
        <v>2.2814842892975307E-3</v>
      </c>
      <c r="AG12" s="142">
        <v>6.9973172361204927E-2</v>
      </c>
      <c r="AH12" s="215">
        <v>3</v>
      </c>
      <c r="AI12" s="259">
        <v>4</v>
      </c>
      <c r="AJ12" s="260" t="s">
        <v>61</v>
      </c>
      <c r="AK12" s="147">
        <v>125013.85298919</v>
      </c>
      <c r="AL12" s="262">
        <v>110372.06139076001</v>
      </c>
      <c r="AM12" s="147">
        <v>127577.8</v>
      </c>
      <c r="AN12" s="148">
        <v>2.050930316523969E-2</v>
      </c>
      <c r="AO12" s="148">
        <v>0.1558885318660943</v>
      </c>
      <c r="AP12" s="142">
        <v>7.7846416378982958E-2</v>
      </c>
    </row>
    <row r="13" spans="2:42" x14ac:dyDescent="0.3">
      <c r="B13" s="137"/>
      <c r="C13" s="139" t="s">
        <v>111</v>
      </c>
      <c r="D13" s="140"/>
      <c r="E13" s="140"/>
      <c r="F13" s="140"/>
      <c r="G13" s="215">
        <v>3</v>
      </c>
      <c r="H13" s="259">
        <v>5</v>
      </c>
      <c r="I13" s="260" t="s">
        <v>61</v>
      </c>
      <c r="J13" s="147">
        <v>3467195.04</v>
      </c>
      <c r="K13" s="147">
        <v>4429833.22</v>
      </c>
      <c r="L13" s="147">
        <v>4708646.0199999996</v>
      </c>
      <c r="M13" s="148">
        <v>0.35805628632878972</v>
      </c>
      <c r="N13" s="148">
        <v>6.2939796184922736E-2</v>
      </c>
      <c r="O13" s="142">
        <v>8.6186645153331423E-2</v>
      </c>
      <c r="P13" s="215">
        <v>38</v>
      </c>
      <c r="Q13" s="259">
        <v>6</v>
      </c>
      <c r="R13" s="260" t="s">
        <v>69</v>
      </c>
      <c r="S13" s="147">
        <v>0</v>
      </c>
      <c r="T13" s="147">
        <v>226208.17</v>
      </c>
      <c r="U13" s="147">
        <v>227149.56</v>
      </c>
      <c r="V13" s="148">
        <v>0</v>
      </c>
      <c r="W13" s="148">
        <v>4.1616091938676547E-3</v>
      </c>
      <c r="X13" s="142">
        <v>1.6402955933202023E-2</v>
      </c>
      <c r="Y13" s="215">
        <v>3</v>
      </c>
      <c r="Z13" s="259">
        <v>5</v>
      </c>
      <c r="AA13" s="260" t="s">
        <v>61</v>
      </c>
      <c r="AB13" s="147">
        <v>3467195.04</v>
      </c>
      <c r="AC13" s="147">
        <v>4429833.22</v>
      </c>
      <c r="AD13" s="147">
        <v>4708646.0199999996</v>
      </c>
      <c r="AE13" s="148">
        <v>0.35805628632878972</v>
      </c>
      <c r="AF13" s="148">
        <v>6.2939796184922736E-2</v>
      </c>
      <c r="AG13" s="142">
        <v>6.875821377712972E-2</v>
      </c>
      <c r="AH13" s="215">
        <v>42</v>
      </c>
      <c r="AI13" s="259">
        <v>5</v>
      </c>
      <c r="AJ13" s="260" t="s">
        <v>57</v>
      </c>
      <c r="AK13" s="147">
        <v>142683.12602527</v>
      </c>
      <c r="AL13" s="262">
        <v>106647.94749760001</v>
      </c>
      <c r="AM13" s="147">
        <v>123190.09</v>
      </c>
      <c r="AN13" s="148">
        <v>-0.13661766859395608</v>
      </c>
      <c r="AO13" s="148">
        <v>0.1551098065227392</v>
      </c>
      <c r="AP13" s="142">
        <v>7.5169089292215288E-2</v>
      </c>
    </row>
    <row r="14" spans="2:42" x14ac:dyDescent="0.3">
      <c r="B14" s="137"/>
      <c r="C14" s="141"/>
      <c r="D14" s="140"/>
      <c r="E14" s="140"/>
      <c r="F14" s="140"/>
      <c r="G14" s="215">
        <v>21</v>
      </c>
      <c r="H14" s="259">
        <v>6</v>
      </c>
      <c r="I14" s="260" t="s">
        <v>59</v>
      </c>
      <c r="J14" s="147">
        <v>2780231.87</v>
      </c>
      <c r="K14" s="147">
        <v>3018359.14</v>
      </c>
      <c r="L14" s="147">
        <v>2933534.49</v>
      </c>
      <c r="M14" s="148">
        <v>5.514022828606735E-2</v>
      </c>
      <c r="N14" s="148">
        <v>-2.8102901631513522E-2</v>
      </c>
      <c r="O14" s="142">
        <v>5.3695158875988115E-2</v>
      </c>
      <c r="P14" s="215">
        <v>25</v>
      </c>
      <c r="Q14" s="259">
        <v>5</v>
      </c>
      <c r="R14" s="260" t="s">
        <v>64</v>
      </c>
      <c r="S14" s="147">
        <v>0</v>
      </c>
      <c r="T14" s="147">
        <v>148853.73000000001</v>
      </c>
      <c r="U14" s="147">
        <v>78721.100000000006</v>
      </c>
      <c r="V14" s="148">
        <v>0</v>
      </c>
      <c r="W14" s="148">
        <v>-0.47115131075318029</v>
      </c>
      <c r="X14" s="142">
        <v>5.684619130731268E-3</v>
      </c>
      <c r="Y14" s="215">
        <v>21</v>
      </c>
      <c r="Z14" s="259">
        <v>6</v>
      </c>
      <c r="AA14" s="260" t="s">
        <v>59</v>
      </c>
      <c r="AB14" s="147">
        <v>3210426.5</v>
      </c>
      <c r="AC14" s="147">
        <v>3691024.91</v>
      </c>
      <c r="AD14" s="147">
        <v>3629246.96</v>
      </c>
      <c r="AE14" s="148">
        <v>0.13045633033492599</v>
      </c>
      <c r="AF14" s="148">
        <v>-1.673734301619767E-2</v>
      </c>
      <c r="AG14" s="142">
        <v>5.299624080165579E-2</v>
      </c>
      <c r="AH14" s="215">
        <v>21</v>
      </c>
      <c r="AI14" s="259">
        <v>6</v>
      </c>
      <c r="AJ14" s="260" t="s">
        <v>59</v>
      </c>
      <c r="AK14" s="147">
        <v>148459.96301156</v>
      </c>
      <c r="AL14" s="262">
        <v>130366.43176067001</v>
      </c>
      <c r="AM14" s="147">
        <v>87183.65</v>
      </c>
      <c r="AN14" s="148">
        <v>-0.41274638473935665</v>
      </c>
      <c r="AO14" s="148">
        <v>-0.33124157175634028</v>
      </c>
      <c r="AP14" s="142">
        <v>5.3198399089336205E-2</v>
      </c>
    </row>
    <row r="15" spans="2:42" x14ac:dyDescent="0.3">
      <c r="B15" s="137"/>
      <c r="C15" s="141"/>
      <c r="D15" s="140"/>
      <c r="E15" s="140"/>
      <c r="F15" s="140"/>
      <c r="G15" s="215">
        <v>12</v>
      </c>
      <c r="H15" s="259">
        <v>7</v>
      </c>
      <c r="I15" s="260" t="s">
        <v>71</v>
      </c>
      <c r="J15" s="147">
        <v>1694577.26</v>
      </c>
      <c r="K15" s="147">
        <v>2939320.21</v>
      </c>
      <c r="L15" s="147">
        <v>2574232</v>
      </c>
      <c r="M15" s="148">
        <v>0.51909981371991254</v>
      </c>
      <c r="N15" s="148">
        <v>-0.12420838286278446</v>
      </c>
      <c r="O15" s="142">
        <v>4.7118517506727055E-2</v>
      </c>
      <c r="P15" s="215">
        <v>39</v>
      </c>
      <c r="Q15" s="259">
        <v>7</v>
      </c>
      <c r="R15" s="260" t="s">
        <v>62</v>
      </c>
      <c r="S15" s="147">
        <v>44180.93</v>
      </c>
      <c r="T15" s="147">
        <v>59276.04</v>
      </c>
      <c r="U15" s="147">
        <v>51958.86</v>
      </c>
      <c r="V15" s="148">
        <v>0.17604722218386981</v>
      </c>
      <c r="W15" s="148">
        <v>-0.123442456682329</v>
      </c>
      <c r="X15" s="142">
        <v>3.7520604967027594E-3</v>
      </c>
      <c r="Y15" s="215">
        <v>20</v>
      </c>
      <c r="Z15" s="259">
        <v>7</v>
      </c>
      <c r="AA15" s="260" t="s">
        <v>58</v>
      </c>
      <c r="AB15" s="147">
        <v>2759542.39</v>
      </c>
      <c r="AC15" s="147">
        <v>3067986.7399999998</v>
      </c>
      <c r="AD15" s="147">
        <v>3485056.5</v>
      </c>
      <c r="AE15" s="148">
        <v>0.2629110219973827</v>
      </c>
      <c r="AF15" s="148">
        <v>0.13594249106826339</v>
      </c>
      <c r="AG15" s="142">
        <v>5.0890693170512633E-2</v>
      </c>
      <c r="AH15" s="215">
        <v>20</v>
      </c>
      <c r="AI15" s="259">
        <v>8</v>
      </c>
      <c r="AJ15" s="260" t="s">
        <v>58</v>
      </c>
      <c r="AK15" s="147">
        <v>167244.66356901001</v>
      </c>
      <c r="AL15" s="262">
        <v>81840.771356319994</v>
      </c>
      <c r="AM15" s="147">
        <v>49934.47</v>
      </c>
      <c r="AN15" s="148">
        <v>-0.70142861999662198</v>
      </c>
      <c r="AO15" s="148">
        <v>-0.38985826779913524</v>
      </c>
      <c r="AP15" s="142">
        <v>3.0469404107014174E-2</v>
      </c>
    </row>
    <row r="16" spans="2:42" x14ac:dyDescent="0.3">
      <c r="B16" s="137"/>
      <c r="C16" s="141"/>
      <c r="D16" s="140"/>
      <c r="E16" s="140"/>
      <c r="F16" s="140"/>
      <c r="G16" s="215">
        <v>20</v>
      </c>
      <c r="H16" s="259">
        <v>8</v>
      </c>
      <c r="I16" s="260" t="s">
        <v>58</v>
      </c>
      <c r="J16" s="147">
        <v>2073037.49</v>
      </c>
      <c r="K16" s="147">
        <v>2126689.0299999998</v>
      </c>
      <c r="L16" s="147">
        <v>2542179.77</v>
      </c>
      <c r="M16" s="148">
        <v>0.22630670321355351</v>
      </c>
      <c r="N16" s="148">
        <v>0.19536976687184038</v>
      </c>
      <c r="O16" s="142">
        <v>4.6531836290587776E-2</v>
      </c>
      <c r="P16" s="215">
        <v>40</v>
      </c>
      <c r="Q16" s="259">
        <v>8</v>
      </c>
      <c r="R16" s="260" t="s">
        <v>70</v>
      </c>
      <c r="S16" s="147">
        <v>58724.45</v>
      </c>
      <c r="T16" s="147">
        <v>46612.88</v>
      </c>
      <c r="U16" s="147">
        <v>48138.99</v>
      </c>
      <c r="V16" s="148">
        <v>-0.18025643492616783</v>
      </c>
      <c r="W16" s="148">
        <v>3.2740092437969937E-2</v>
      </c>
      <c r="X16" s="142">
        <v>3.4762195077060807E-3</v>
      </c>
      <c r="Y16" s="215">
        <v>12</v>
      </c>
      <c r="Z16" s="259">
        <v>8</v>
      </c>
      <c r="AA16" s="260" t="s">
        <v>71</v>
      </c>
      <c r="AB16" s="147">
        <v>1694577.26</v>
      </c>
      <c r="AC16" s="147">
        <v>2939320.21</v>
      </c>
      <c r="AD16" s="147">
        <v>2574232</v>
      </c>
      <c r="AE16" s="148">
        <v>0.51909981371991254</v>
      </c>
      <c r="AF16" s="148">
        <v>-0.12420838286278446</v>
      </c>
      <c r="AG16" s="142">
        <v>3.759033773533229E-2</v>
      </c>
      <c r="AH16" s="215">
        <v>7</v>
      </c>
      <c r="AI16" s="259">
        <v>9</v>
      </c>
      <c r="AJ16" s="260" t="s">
        <v>66</v>
      </c>
      <c r="AK16" s="147">
        <v>33521.393947930002</v>
      </c>
      <c r="AL16" s="262">
        <v>32036.195398290001</v>
      </c>
      <c r="AM16" s="147">
        <v>34531.43</v>
      </c>
      <c r="AN16" s="148">
        <v>3.0131087437441417E-2</v>
      </c>
      <c r="AO16" s="148">
        <v>7.7887981724670929E-2</v>
      </c>
      <c r="AP16" s="142">
        <v>2.107065710446256E-2</v>
      </c>
    </row>
    <row r="17" spans="2:42" x14ac:dyDescent="0.3">
      <c r="B17" s="137"/>
      <c r="C17" s="141"/>
      <c r="D17" s="140"/>
      <c r="E17" s="140"/>
      <c r="F17" s="140"/>
      <c r="G17" s="215">
        <v>23</v>
      </c>
      <c r="H17" s="259">
        <v>9</v>
      </c>
      <c r="I17" s="260" t="s">
        <v>206</v>
      </c>
      <c r="J17" s="147">
        <v>1010180.25</v>
      </c>
      <c r="K17" s="147">
        <v>1008980.63</v>
      </c>
      <c r="L17" s="147">
        <v>1119512.4099999999</v>
      </c>
      <c r="M17" s="148">
        <v>0.10823034799977527</v>
      </c>
      <c r="N17" s="148">
        <v>0.10954797021227236</v>
      </c>
      <c r="O17" s="142">
        <v>2.0491457292731656E-2</v>
      </c>
      <c r="P17" s="215">
        <v>23</v>
      </c>
      <c r="Q17" s="259">
        <v>9</v>
      </c>
      <c r="R17" s="260" t="s">
        <v>206</v>
      </c>
      <c r="S17" s="147">
        <v>35030.74</v>
      </c>
      <c r="T17" s="147">
        <v>37947.26</v>
      </c>
      <c r="U17" s="147">
        <v>47771.199999999997</v>
      </c>
      <c r="V17" s="148">
        <v>0.36369371586212562</v>
      </c>
      <c r="W17" s="148">
        <v>0.25888404063956116</v>
      </c>
      <c r="X17" s="142">
        <v>3.4496606045645892E-3</v>
      </c>
      <c r="Y17" s="215">
        <v>23</v>
      </c>
      <c r="Z17" s="259">
        <v>9</v>
      </c>
      <c r="AA17" s="260" t="s">
        <v>206</v>
      </c>
      <c r="AB17" s="147">
        <v>1045210.99</v>
      </c>
      <c r="AC17" s="147">
        <v>1046927.89</v>
      </c>
      <c r="AD17" s="147">
        <v>1167283.6099999999</v>
      </c>
      <c r="AE17" s="148">
        <v>0.11679232343318535</v>
      </c>
      <c r="AF17" s="148">
        <v>0.11496084988241151</v>
      </c>
      <c r="AG17" s="142">
        <v>1.7045311041436008E-2</v>
      </c>
      <c r="AH17" s="215">
        <v>23</v>
      </c>
      <c r="AI17" s="259">
        <v>10</v>
      </c>
      <c r="AJ17" s="260" t="s">
        <v>206</v>
      </c>
      <c r="AK17" s="147">
        <v>48680.097432579998</v>
      </c>
      <c r="AL17" s="262">
        <v>25367.099869170001</v>
      </c>
      <c r="AM17" s="147">
        <v>29011.34</v>
      </c>
      <c r="AN17" s="148">
        <v>-0.40404104490177828</v>
      </c>
      <c r="AO17" s="148">
        <v>0.14366010106102189</v>
      </c>
      <c r="AP17" s="142">
        <v>1.7702365563226859E-2</v>
      </c>
    </row>
    <row r="18" spans="2:42" x14ac:dyDescent="0.3">
      <c r="B18" s="137"/>
      <c r="C18" s="141"/>
      <c r="D18" s="140"/>
      <c r="E18" s="140"/>
      <c r="F18" s="140"/>
      <c r="G18" s="215">
        <v>7</v>
      </c>
      <c r="H18" s="259">
        <v>10</v>
      </c>
      <c r="I18" s="260" t="s">
        <v>66</v>
      </c>
      <c r="J18" s="147">
        <v>777886.21</v>
      </c>
      <c r="K18" s="147">
        <v>880499.03</v>
      </c>
      <c r="L18" s="147">
        <v>896986.94</v>
      </c>
      <c r="M18" s="148">
        <v>0.15310816475329991</v>
      </c>
      <c r="N18" s="148">
        <v>1.8725642434835876E-2</v>
      </c>
      <c r="O18" s="142">
        <v>1.6418370541464611E-2</v>
      </c>
      <c r="P18" s="142"/>
      <c r="Q18" s="297" t="s">
        <v>74</v>
      </c>
      <c r="R18" s="297"/>
      <c r="S18" s="205">
        <v>11873308.48</v>
      </c>
      <c r="T18" s="205">
        <v>13725948.26</v>
      </c>
      <c r="U18" s="205">
        <v>13848086.949999999</v>
      </c>
      <c r="V18" s="206">
        <v>0.16632082568446815</v>
      </c>
      <c r="W18" s="206">
        <v>8.8983790180774403E-3</v>
      </c>
      <c r="X18" s="206">
        <v>1</v>
      </c>
      <c r="Y18" s="215">
        <v>25</v>
      </c>
      <c r="Z18" s="259">
        <v>10</v>
      </c>
      <c r="AA18" s="260" t="s">
        <v>64</v>
      </c>
      <c r="AB18" s="147">
        <v>622531.56999999995</v>
      </c>
      <c r="AC18" s="147">
        <v>932883.11</v>
      </c>
      <c r="AD18" s="147">
        <v>850881.25</v>
      </c>
      <c r="AE18" s="148">
        <v>0.36680819255479702</v>
      </c>
      <c r="AF18" s="148">
        <v>-8.7901537846472477E-2</v>
      </c>
      <c r="AG18" s="142">
        <v>1.2425031450219602E-2</v>
      </c>
      <c r="AH18" s="215">
        <v>25</v>
      </c>
      <c r="AI18" s="259">
        <v>11</v>
      </c>
      <c r="AJ18" s="260" t="s">
        <v>64</v>
      </c>
      <c r="AK18" s="147">
        <v>23880.051548629999</v>
      </c>
      <c r="AL18" s="262">
        <v>21592.742577630001</v>
      </c>
      <c r="AM18" s="147">
        <v>20946.7</v>
      </c>
      <c r="AN18" s="148">
        <v>-0.12283690186582885</v>
      </c>
      <c r="AO18" s="148">
        <v>-2.991943127684471E-2</v>
      </c>
      <c r="AP18" s="142">
        <v>1.2781420670098107E-2</v>
      </c>
    </row>
    <row r="19" spans="2:42" x14ac:dyDescent="0.3">
      <c r="B19" s="137"/>
      <c r="C19" s="144"/>
      <c r="D19" s="140"/>
      <c r="E19" s="140"/>
      <c r="F19" s="140"/>
      <c r="G19" s="215">
        <v>25</v>
      </c>
      <c r="H19" s="259">
        <v>11</v>
      </c>
      <c r="I19" s="260" t="s">
        <v>64</v>
      </c>
      <c r="J19" s="147">
        <v>622531.56999999995</v>
      </c>
      <c r="K19" s="147">
        <v>784029.38</v>
      </c>
      <c r="L19" s="147">
        <v>772160.15</v>
      </c>
      <c r="M19" s="148">
        <v>0.24035500721674263</v>
      </c>
      <c r="N19" s="148">
        <v>-1.5138756662409714E-2</v>
      </c>
      <c r="O19" s="142">
        <v>1.4133551888785467E-2</v>
      </c>
      <c r="P19" s="142"/>
      <c r="Q19" s="126"/>
      <c r="R19" s="126"/>
      <c r="S19" s="126"/>
      <c r="T19" s="126"/>
      <c r="U19" s="126"/>
      <c r="V19" s="126"/>
      <c r="W19" s="126"/>
      <c r="X19" s="160" t="s">
        <v>27</v>
      </c>
      <c r="Y19" s="215">
        <v>7</v>
      </c>
      <c r="Z19" s="259">
        <v>11</v>
      </c>
      <c r="AA19" s="260" t="s">
        <v>66</v>
      </c>
      <c r="AB19" s="147">
        <v>777886.21</v>
      </c>
      <c r="AC19" s="147">
        <v>880499.03</v>
      </c>
      <c r="AD19" s="147">
        <v>896986.94</v>
      </c>
      <c r="AE19" s="148">
        <v>0.15310816475329991</v>
      </c>
      <c r="AF19" s="148">
        <v>1.8725642434835876E-2</v>
      </c>
      <c r="AG19" s="142">
        <v>1.3098291847347962E-2</v>
      </c>
      <c r="AH19" s="215">
        <v>39</v>
      </c>
      <c r="AI19" s="259">
        <v>12</v>
      </c>
      <c r="AJ19" s="260" t="s">
        <v>62</v>
      </c>
      <c r="AK19" s="147">
        <v>34897.377549899997</v>
      </c>
      <c r="AL19" s="262">
        <v>23024.14553378</v>
      </c>
      <c r="AM19" s="147">
        <v>17801.8</v>
      </c>
      <c r="AN19" s="148">
        <v>-0.4898814395280825</v>
      </c>
      <c r="AO19" s="148">
        <v>-0.22682038411015115</v>
      </c>
      <c r="AP19" s="142">
        <v>1.0862441075918997E-2</v>
      </c>
    </row>
    <row r="20" spans="2:42" x14ac:dyDescent="0.3">
      <c r="B20" s="137"/>
      <c r="C20" s="141"/>
      <c r="D20" s="140"/>
      <c r="E20" s="140"/>
      <c r="F20" s="140"/>
      <c r="G20" s="215">
        <v>6</v>
      </c>
      <c r="H20" s="259">
        <v>12</v>
      </c>
      <c r="I20" s="260" t="s">
        <v>68</v>
      </c>
      <c r="J20" s="147">
        <v>538995.29</v>
      </c>
      <c r="K20" s="147">
        <v>689558.09</v>
      </c>
      <c r="L20" s="147">
        <v>715775.76</v>
      </c>
      <c r="M20" s="148">
        <v>0.32798147456910054</v>
      </c>
      <c r="N20" s="148">
        <v>3.8020973693456472E-2</v>
      </c>
      <c r="O20" s="142">
        <v>1.310149694295264E-2</v>
      </c>
      <c r="P20" s="142"/>
      <c r="Q20" s="126"/>
      <c r="R20" s="126"/>
      <c r="S20" s="126"/>
      <c r="T20" s="126"/>
      <c r="U20" s="126"/>
      <c r="V20" s="126"/>
      <c r="W20" s="126"/>
      <c r="X20" s="158" t="s">
        <v>217</v>
      </c>
      <c r="Y20" s="215">
        <v>39</v>
      </c>
      <c r="Z20" s="259">
        <v>12</v>
      </c>
      <c r="AA20" s="260" t="s">
        <v>62</v>
      </c>
      <c r="AB20" s="147">
        <v>755243.5</v>
      </c>
      <c r="AC20" s="147">
        <v>704897.02</v>
      </c>
      <c r="AD20" s="147">
        <v>671487.23</v>
      </c>
      <c r="AE20" s="148">
        <v>-0.11089968996754029</v>
      </c>
      <c r="AF20" s="148">
        <v>-4.7396696328777299E-2</v>
      </c>
      <c r="AG20" s="142">
        <v>9.8054222621204116E-3</v>
      </c>
      <c r="AH20" s="215">
        <v>34</v>
      </c>
      <c r="AI20" s="259">
        <v>13</v>
      </c>
      <c r="AJ20" s="221" t="s">
        <v>223</v>
      </c>
      <c r="AK20" s="147">
        <v>23525.007644640002</v>
      </c>
      <c r="AL20" s="262">
        <v>15311.732989169999</v>
      </c>
      <c r="AM20" s="147">
        <v>17666.099999999999</v>
      </c>
      <c r="AN20" s="148">
        <v>-0.24905019089228275</v>
      </c>
      <c r="AO20" s="148">
        <v>0.15376228232919464</v>
      </c>
      <c r="AP20" s="142">
        <v>1.0779638592237448E-2</v>
      </c>
    </row>
    <row r="21" spans="2:42" x14ac:dyDescent="0.3">
      <c r="B21" s="137"/>
      <c r="C21" s="144"/>
      <c r="D21" s="140"/>
      <c r="E21" s="140"/>
      <c r="F21" s="140"/>
      <c r="G21" s="215">
        <v>39</v>
      </c>
      <c r="H21" s="259">
        <v>13</v>
      </c>
      <c r="I21" s="260" t="s">
        <v>62</v>
      </c>
      <c r="J21" s="147">
        <v>711062.57</v>
      </c>
      <c r="K21" s="147">
        <v>645620.98</v>
      </c>
      <c r="L21" s="147">
        <v>619528.37</v>
      </c>
      <c r="M21" s="148">
        <v>-0.12872875589556054</v>
      </c>
      <c r="N21" s="148">
        <v>-4.041474922329813E-2</v>
      </c>
      <c r="O21" s="142">
        <v>1.1339793129663168E-2</v>
      </c>
      <c r="P21" s="142"/>
      <c r="Q21" s="145"/>
      <c r="R21" s="146"/>
      <c r="S21" s="147"/>
      <c r="T21" s="147"/>
      <c r="U21" s="147"/>
      <c r="V21" s="148"/>
      <c r="W21" s="148"/>
      <c r="X21" s="143"/>
      <c r="Y21" s="215">
        <v>6</v>
      </c>
      <c r="Z21" s="259">
        <v>13</v>
      </c>
      <c r="AA21" s="260" t="s">
        <v>68</v>
      </c>
      <c r="AB21" s="147">
        <v>538995.29</v>
      </c>
      <c r="AC21" s="147">
        <v>689558.09</v>
      </c>
      <c r="AD21" s="147">
        <v>715775.76</v>
      </c>
      <c r="AE21" s="148">
        <v>0.32798147456910054</v>
      </c>
      <c r="AF21" s="148">
        <v>3.8020973693456472E-2</v>
      </c>
      <c r="AG21" s="142">
        <v>1.0452147499201373E-2</v>
      </c>
      <c r="AH21" s="215">
        <v>18</v>
      </c>
      <c r="AI21" s="259">
        <v>14</v>
      </c>
      <c r="AJ21" s="260" t="s">
        <v>65</v>
      </c>
      <c r="AK21" s="147">
        <v>22576.89922852</v>
      </c>
      <c r="AL21" s="262">
        <v>14890.36849321</v>
      </c>
      <c r="AM21" s="147">
        <v>17285.900000000001</v>
      </c>
      <c r="AN21" s="148">
        <v>-0.23435455750434531</v>
      </c>
      <c r="AO21" s="148">
        <v>0.16087791970241438</v>
      </c>
      <c r="AP21" s="142">
        <v>1.0547645192858487E-2</v>
      </c>
    </row>
    <row r="22" spans="2:42" x14ac:dyDescent="0.3">
      <c r="B22" s="137"/>
      <c r="C22" s="149"/>
      <c r="D22" s="140"/>
      <c r="E22" s="140"/>
      <c r="F22" s="140"/>
      <c r="G22" s="215">
        <v>34</v>
      </c>
      <c r="H22" s="259">
        <v>14</v>
      </c>
      <c r="I22" s="221" t="s">
        <v>223</v>
      </c>
      <c r="J22" s="147">
        <v>626904</v>
      </c>
      <c r="K22" s="147">
        <v>636189</v>
      </c>
      <c r="L22" s="147">
        <v>672667</v>
      </c>
      <c r="M22" s="148">
        <v>7.2998417620560696E-2</v>
      </c>
      <c r="N22" s="148">
        <v>5.7338306698166752E-2</v>
      </c>
      <c r="O22" s="142">
        <v>1.2312437968177525E-2</v>
      </c>
      <c r="P22" s="142"/>
      <c r="Q22" s="145"/>
      <c r="R22" s="146"/>
      <c r="S22" s="147"/>
      <c r="T22" s="147"/>
      <c r="U22" s="147"/>
      <c r="V22" s="148"/>
      <c r="W22" s="148"/>
      <c r="X22" s="143"/>
      <c r="Y22" s="215">
        <v>34</v>
      </c>
      <c r="Z22" s="259">
        <v>14</v>
      </c>
      <c r="AA22" s="221" t="s">
        <v>223</v>
      </c>
      <c r="AB22" s="147">
        <v>626904</v>
      </c>
      <c r="AC22" s="147">
        <v>636189</v>
      </c>
      <c r="AD22" s="147">
        <v>672667</v>
      </c>
      <c r="AE22" s="148">
        <v>7.2998417620560696E-2</v>
      </c>
      <c r="AF22" s="148">
        <v>5.7338306698166752E-2</v>
      </c>
      <c r="AG22" s="142">
        <v>9.8226499062294172E-3</v>
      </c>
      <c r="AH22" s="215">
        <v>6</v>
      </c>
      <c r="AI22" s="259">
        <v>15</v>
      </c>
      <c r="AJ22" s="260" t="s">
        <v>68</v>
      </c>
      <c r="AK22" s="147">
        <v>19222.749615069999</v>
      </c>
      <c r="AL22" s="262">
        <v>13684.95005668</v>
      </c>
      <c r="AM22" s="147">
        <v>15956.39</v>
      </c>
      <c r="AN22" s="148">
        <v>-0.16992156067565289</v>
      </c>
      <c r="AO22" s="148">
        <v>0.16598087197338707</v>
      </c>
      <c r="AP22" s="142">
        <v>9.7363944185072937E-3</v>
      </c>
    </row>
    <row r="23" spans="2:42" x14ac:dyDescent="0.3">
      <c r="B23" s="137"/>
      <c r="C23" s="149"/>
      <c r="D23" s="140"/>
      <c r="E23" s="140"/>
      <c r="F23" s="140"/>
      <c r="G23" s="215">
        <v>18</v>
      </c>
      <c r="H23" s="259">
        <v>15</v>
      </c>
      <c r="I23" s="260" t="s">
        <v>65</v>
      </c>
      <c r="J23" s="147">
        <v>627428.15</v>
      </c>
      <c r="K23" s="147">
        <v>624250.46</v>
      </c>
      <c r="L23" s="147">
        <v>631404.85</v>
      </c>
      <c r="M23" s="148">
        <v>6.3380962425736431E-3</v>
      </c>
      <c r="N23" s="148">
        <v>1.1460768487058903E-2</v>
      </c>
      <c r="O23" s="142">
        <v>1.1557179181424739E-2</v>
      </c>
      <c r="P23" s="142"/>
      <c r="Q23" s="145"/>
      <c r="R23" s="49"/>
      <c r="S23" s="147"/>
      <c r="T23" s="147"/>
      <c r="U23" s="147"/>
      <c r="V23" s="148"/>
      <c r="W23" s="148"/>
      <c r="X23" s="142"/>
      <c r="Y23" s="215">
        <v>18</v>
      </c>
      <c r="Z23" s="259">
        <v>15</v>
      </c>
      <c r="AA23" s="260" t="s">
        <v>65</v>
      </c>
      <c r="AB23" s="147">
        <v>627428.15</v>
      </c>
      <c r="AC23" s="147">
        <v>624250.46</v>
      </c>
      <c r="AD23" s="147">
        <v>631404.85</v>
      </c>
      <c r="AE23" s="148">
        <v>6.3380962425736431E-3</v>
      </c>
      <c r="AF23" s="148">
        <v>1.1460768487058903E-2</v>
      </c>
      <c r="AG23" s="142">
        <v>9.220117518244985E-3</v>
      </c>
      <c r="AH23" s="215">
        <v>59</v>
      </c>
      <c r="AI23" s="259">
        <v>16</v>
      </c>
      <c r="AJ23" s="260" t="s">
        <v>67</v>
      </c>
      <c r="AK23" s="147">
        <v>18487.815741269998</v>
      </c>
      <c r="AL23" s="262">
        <v>12384.114851890001</v>
      </c>
      <c r="AM23" s="147">
        <v>14333.71</v>
      </c>
      <c r="AN23" s="148">
        <v>-0.22469424184041753</v>
      </c>
      <c r="AO23" s="148">
        <v>0.15742708876867861</v>
      </c>
      <c r="AP23" s="142">
        <v>8.7462548885118858E-3</v>
      </c>
    </row>
    <row r="24" spans="2:42" x14ac:dyDescent="0.3">
      <c r="B24" s="150"/>
      <c r="C24" s="150"/>
      <c r="D24" s="150"/>
      <c r="E24" s="150"/>
      <c r="F24" s="150"/>
      <c r="G24" s="215">
        <v>59</v>
      </c>
      <c r="H24" s="259">
        <v>16</v>
      </c>
      <c r="I24" s="260" t="s">
        <v>67</v>
      </c>
      <c r="J24" s="147">
        <v>450542.74</v>
      </c>
      <c r="K24" s="147">
        <v>553346.22</v>
      </c>
      <c r="L24" s="147">
        <v>518752.81</v>
      </c>
      <c r="M24" s="148">
        <v>0.1513953370994281</v>
      </c>
      <c r="N24" s="148">
        <v>-6.2516754880877268E-2</v>
      </c>
      <c r="O24" s="142">
        <v>9.4952060885144986E-3</v>
      </c>
      <c r="P24" s="142"/>
      <c r="Q24" s="145"/>
      <c r="R24" s="146"/>
      <c r="S24" s="147"/>
      <c r="T24" s="147"/>
      <c r="U24" s="147"/>
      <c r="V24" s="148"/>
      <c r="W24" s="148"/>
      <c r="X24" s="142"/>
      <c r="Y24" s="215">
        <v>59</v>
      </c>
      <c r="Z24" s="259">
        <v>16</v>
      </c>
      <c r="AA24" s="260" t="s">
        <v>67</v>
      </c>
      <c r="AB24" s="147">
        <v>450542.74</v>
      </c>
      <c r="AC24" s="147">
        <v>553346.22</v>
      </c>
      <c r="AD24" s="147">
        <v>518752.81</v>
      </c>
      <c r="AE24" s="148">
        <v>0.1513953370994281</v>
      </c>
      <c r="AF24" s="148">
        <v>-6.2516754880877268E-2</v>
      </c>
      <c r="AG24" s="142">
        <v>7.575111073536752E-3</v>
      </c>
      <c r="AH24" s="215">
        <v>38</v>
      </c>
      <c r="AI24" s="259">
        <v>17</v>
      </c>
      <c r="AJ24" s="260" t="s">
        <v>69</v>
      </c>
      <c r="AK24" s="147">
        <v>6008.3871630399999</v>
      </c>
      <c r="AL24" s="262">
        <v>8449.17963753</v>
      </c>
      <c r="AM24" s="147">
        <v>5694.28</v>
      </c>
      <c r="AN24" s="148">
        <v>-5.2278116325825241E-2</v>
      </c>
      <c r="AO24" s="148">
        <v>-0.32605528059708255</v>
      </c>
      <c r="AP24" s="142">
        <v>3.4745801531184503E-3</v>
      </c>
    </row>
    <row r="25" spans="2:42" x14ac:dyDescent="0.3">
      <c r="B25" s="146"/>
      <c r="C25" s="146"/>
      <c r="D25" s="146"/>
      <c r="E25" s="146"/>
      <c r="F25" s="146"/>
      <c r="G25" s="215">
        <v>38</v>
      </c>
      <c r="H25" s="259">
        <v>17</v>
      </c>
      <c r="I25" s="260" t="s">
        <v>69</v>
      </c>
      <c r="J25" s="147">
        <v>196614.7</v>
      </c>
      <c r="K25" s="147">
        <v>208059.12</v>
      </c>
      <c r="L25" s="147">
        <v>196217.08</v>
      </c>
      <c r="M25" s="148">
        <v>-2.022330985424925E-3</v>
      </c>
      <c r="N25" s="148">
        <v>-5.6916707135933331E-2</v>
      </c>
      <c r="O25" s="142">
        <v>3.5915402804016353E-3</v>
      </c>
      <c r="P25" s="142"/>
      <c r="Q25" s="145"/>
      <c r="R25" s="146"/>
      <c r="S25" s="147"/>
      <c r="T25" s="147"/>
      <c r="U25" s="147"/>
      <c r="V25" s="148"/>
      <c r="W25" s="148"/>
      <c r="X25" s="142"/>
      <c r="Y25" s="215">
        <v>38</v>
      </c>
      <c r="Z25" s="259">
        <v>17</v>
      </c>
      <c r="AA25" s="260" t="s">
        <v>69</v>
      </c>
      <c r="AB25" s="147">
        <v>196614.7</v>
      </c>
      <c r="AC25" s="147">
        <v>434267.29000000004</v>
      </c>
      <c r="AD25" s="147">
        <v>423366.64</v>
      </c>
      <c r="AE25" s="148">
        <v>1.1532807058678727</v>
      </c>
      <c r="AF25" s="148">
        <v>-2.5101245824892815E-2</v>
      </c>
      <c r="AG25" s="142">
        <v>6.1822302665310823E-3</v>
      </c>
      <c r="AH25" s="215">
        <v>40</v>
      </c>
      <c r="AI25" s="259">
        <v>18</v>
      </c>
      <c r="AJ25" s="260" t="s">
        <v>70</v>
      </c>
      <c r="AK25" s="147">
        <v>-13017.58790579</v>
      </c>
      <c r="AL25" s="262">
        <v>-255.96484196</v>
      </c>
      <c r="AM25" s="147">
        <v>4033.18</v>
      </c>
      <c r="AN25" s="148">
        <v>1.3098254476319773</v>
      </c>
      <c r="AO25" s="148">
        <v>16.756773348701813</v>
      </c>
      <c r="AP25" s="142">
        <v>2.4609972080674417E-3</v>
      </c>
    </row>
    <row r="26" spans="2:42" x14ac:dyDescent="0.3">
      <c r="G26" s="215">
        <v>40</v>
      </c>
      <c r="H26" s="259">
        <v>18</v>
      </c>
      <c r="I26" s="260" t="s">
        <v>70</v>
      </c>
      <c r="J26" s="147">
        <v>97452.39</v>
      </c>
      <c r="K26" s="147">
        <v>147989.06</v>
      </c>
      <c r="L26" s="147">
        <v>141749.04999999999</v>
      </c>
      <c r="M26" s="148">
        <v>0.45454667658740844</v>
      </c>
      <c r="N26" s="148">
        <v>-4.2165346546562343E-2</v>
      </c>
      <c r="O26" s="142">
        <v>2.5945622204940843E-3</v>
      </c>
      <c r="P26" s="142"/>
      <c r="Q26" s="145"/>
      <c r="R26" s="146"/>
      <c r="S26" s="147"/>
      <c r="T26" s="147"/>
      <c r="U26" s="147"/>
      <c r="V26" s="148"/>
      <c r="W26" s="148"/>
      <c r="X26" s="142"/>
      <c r="Y26" s="215">
        <v>40</v>
      </c>
      <c r="Z26" s="259">
        <v>18</v>
      </c>
      <c r="AA26" s="260" t="s">
        <v>70</v>
      </c>
      <c r="AB26" s="147">
        <v>156176.84</v>
      </c>
      <c r="AC26" s="147">
        <v>194601.94</v>
      </c>
      <c r="AD26" s="147">
        <v>189888.03999999998</v>
      </c>
      <c r="AE26" s="148">
        <v>0.21585274743681571</v>
      </c>
      <c r="AF26" s="148">
        <v>-2.4223293971272986E-2</v>
      </c>
      <c r="AG26" s="142">
        <v>2.7728485837718924E-3</v>
      </c>
      <c r="AH26" s="215">
        <v>62</v>
      </c>
      <c r="AI26" s="259">
        <v>19</v>
      </c>
      <c r="AJ26" s="260" t="s">
        <v>154</v>
      </c>
      <c r="AK26" s="147">
        <v>0</v>
      </c>
      <c r="AL26" s="262">
        <v>1104</v>
      </c>
      <c r="AM26" s="147">
        <v>1607.86</v>
      </c>
      <c r="AN26" s="148">
        <v>0</v>
      </c>
      <c r="AO26" s="148">
        <v>0.45639492753623179</v>
      </c>
      <c r="AP26" s="142">
        <v>9.8109654688442282E-4</v>
      </c>
    </row>
    <row r="27" spans="2:42" x14ac:dyDescent="0.3">
      <c r="G27" s="215">
        <v>62</v>
      </c>
      <c r="H27" s="259">
        <v>19</v>
      </c>
      <c r="I27" s="260" t="s">
        <v>154</v>
      </c>
      <c r="J27" s="147">
        <v>6287.08</v>
      </c>
      <c r="K27" s="147">
        <v>74827.839999999997</v>
      </c>
      <c r="L27" s="147">
        <v>83674.22</v>
      </c>
      <c r="M27" s="148">
        <v>12.308916062782723</v>
      </c>
      <c r="N27" s="148">
        <v>0.11822311054281398</v>
      </c>
      <c r="O27" s="142">
        <v>1.5315656086676457E-3</v>
      </c>
      <c r="P27" s="142"/>
      <c r="Q27" s="145"/>
      <c r="R27" s="146"/>
      <c r="S27" s="147"/>
      <c r="T27" s="147"/>
      <c r="U27" s="147"/>
      <c r="V27" s="148"/>
      <c r="W27" s="148"/>
      <c r="X27" s="142"/>
      <c r="Y27" s="215">
        <v>62</v>
      </c>
      <c r="Z27" s="259">
        <v>19</v>
      </c>
      <c r="AA27" s="260" t="s">
        <v>154</v>
      </c>
      <c r="AB27" s="147">
        <v>6287.08</v>
      </c>
      <c r="AC27" s="147">
        <v>74827.839999999997</v>
      </c>
      <c r="AD27" s="147">
        <v>83674.22</v>
      </c>
      <c r="AE27" s="148">
        <v>12.308916062782723</v>
      </c>
      <c r="AF27" s="148">
        <v>0.11822311054281398</v>
      </c>
      <c r="AG27" s="142">
        <v>1.2218565341198834E-3</v>
      </c>
      <c r="AH27" s="215">
        <v>63</v>
      </c>
      <c r="AI27" s="259">
        <v>20</v>
      </c>
      <c r="AJ27" s="260" t="s">
        <v>155</v>
      </c>
      <c r="AK27" s="147">
        <v>6.0711533900000001</v>
      </c>
      <c r="AL27" s="147">
        <v>84.860252619999997</v>
      </c>
      <c r="AM27" s="147">
        <v>100.73</v>
      </c>
      <c r="AN27" s="148">
        <v>15.591575525980904</v>
      </c>
      <c r="AO27" s="148">
        <v>0.18701037164081935</v>
      </c>
      <c r="AP27" s="142">
        <v>6.146421651615683E-5</v>
      </c>
    </row>
    <row r="28" spans="2:42" x14ac:dyDescent="0.3">
      <c r="G28" s="215">
        <v>63</v>
      </c>
      <c r="H28" s="259">
        <v>20</v>
      </c>
      <c r="I28" s="260" t="s">
        <v>155</v>
      </c>
      <c r="J28" s="147">
        <v>0</v>
      </c>
      <c r="K28" s="147">
        <v>3642.87</v>
      </c>
      <c r="L28" s="147">
        <v>4037.82</v>
      </c>
      <c r="M28" s="148">
        <v>0</v>
      </c>
      <c r="N28" s="148">
        <v>0.10841726440965505</v>
      </c>
      <c r="O28" s="142">
        <v>7.390790432214837E-5</v>
      </c>
      <c r="P28" s="142"/>
      <c r="Q28" s="145"/>
      <c r="R28" s="146"/>
      <c r="S28" s="147"/>
      <c r="T28" s="147"/>
      <c r="U28" s="147"/>
      <c r="V28" s="148"/>
      <c r="W28" s="148"/>
      <c r="X28" s="142"/>
      <c r="Y28" s="215">
        <v>63</v>
      </c>
      <c r="Z28" s="259">
        <v>20</v>
      </c>
      <c r="AA28" s="260" t="s">
        <v>155</v>
      </c>
      <c r="AB28" s="147">
        <v>0</v>
      </c>
      <c r="AC28" s="147">
        <v>3642.87</v>
      </c>
      <c r="AD28" s="147">
        <v>4037.82</v>
      </c>
      <c r="AE28" s="148">
        <v>0</v>
      </c>
      <c r="AF28" s="148">
        <v>0.10841726440965505</v>
      </c>
      <c r="AG28" s="142">
        <v>5.8962446863561415E-5</v>
      </c>
      <c r="AH28" s="215">
        <v>12</v>
      </c>
      <c r="AI28" s="259">
        <v>7</v>
      </c>
      <c r="AJ28" s="260" t="s">
        <v>71</v>
      </c>
      <c r="AK28" s="147">
        <v>72512.30903135</v>
      </c>
      <c r="AL28" s="262">
        <v>54399.633062360001</v>
      </c>
      <c r="AM28" s="147">
        <v>0</v>
      </c>
      <c r="AN28" s="148">
        <v>-1</v>
      </c>
      <c r="AO28" s="148">
        <v>-1</v>
      </c>
      <c r="AP28" s="142">
        <v>0</v>
      </c>
    </row>
    <row r="29" spans="2:42" x14ac:dyDescent="0.3">
      <c r="G29" s="215">
        <v>33</v>
      </c>
      <c r="H29" s="272">
        <v>21</v>
      </c>
      <c r="I29" s="253" t="s">
        <v>63</v>
      </c>
      <c r="J29" s="254">
        <v>0</v>
      </c>
      <c r="K29" s="254">
        <v>0</v>
      </c>
      <c r="L29" s="254">
        <v>0</v>
      </c>
      <c r="M29" s="255"/>
      <c r="N29" s="255"/>
      <c r="O29" s="256"/>
      <c r="P29" s="142"/>
      <c r="Q29" s="145"/>
      <c r="R29" s="146"/>
      <c r="S29" s="147"/>
      <c r="T29" s="147"/>
      <c r="U29" s="147"/>
      <c r="V29" s="148"/>
      <c r="W29" s="148"/>
      <c r="X29" s="142"/>
      <c r="Y29" s="215">
        <v>33</v>
      </c>
      <c r="Z29" s="272">
        <v>21</v>
      </c>
      <c r="AA29" s="257" t="s">
        <v>63</v>
      </c>
      <c r="AB29" s="261">
        <v>0</v>
      </c>
      <c r="AC29" s="261">
        <v>0</v>
      </c>
      <c r="AD29" s="261">
        <v>0</v>
      </c>
      <c r="AE29" s="255"/>
      <c r="AF29" s="255"/>
      <c r="AG29" s="256"/>
      <c r="AH29" s="215">
        <v>33</v>
      </c>
      <c r="AI29" s="272">
        <v>21</v>
      </c>
      <c r="AJ29" s="253" t="s">
        <v>63</v>
      </c>
      <c r="AK29" s="261">
        <v>26701.31716332</v>
      </c>
      <c r="AL29" s="261">
        <v>15951.12758644</v>
      </c>
      <c r="AM29" s="261">
        <v>0</v>
      </c>
      <c r="AN29" s="255"/>
      <c r="AO29" s="255"/>
      <c r="AP29" s="256"/>
    </row>
    <row r="30" spans="2:42" x14ac:dyDescent="0.3">
      <c r="G30" s="215">
        <v>58</v>
      </c>
      <c r="H30" s="272">
        <v>22</v>
      </c>
      <c r="I30" s="257" t="s">
        <v>73</v>
      </c>
      <c r="J30" s="254">
        <v>73541.070000000007</v>
      </c>
      <c r="K30" s="254">
        <v>0</v>
      </c>
      <c r="L30" s="254">
        <v>0</v>
      </c>
      <c r="M30" s="255"/>
      <c r="N30" s="255"/>
      <c r="O30" s="256"/>
      <c r="P30" s="142"/>
      <c r="Q30" s="145"/>
      <c r="R30" s="146"/>
      <c r="S30" s="147"/>
      <c r="T30" s="147"/>
      <c r="U30" s="147"/>
      <c r="V30" s="148"/>
      <c r="W30" s="148"/>
      <c r="X30" s="142"/>
      <c r="Y30" s="215">
        <v>58</v>
      </c>
      <c r="Z30" s="272">
        <v>22</v>
      </c>
      <c r="AA30" s="257" t="s">
        <v>73</v>
      </c>
      <c r="AB30" s="261">
        <v>73541.070000000007</v>
      </c>
      <c r="AC30" s="261">
        <v>0</v>
      </c>
      <c r="AD30" s="261">
        <v>0</v>
      </c>
      <c r="AE30" s="255"/>
      <c r="AF30" s="255"/>
      <c r="AG30" s="256"/>
      <c r="AH30" s="215">
        <v>58</v>
      </c>
      <c r="AI30" s="272">
        <v>22</v>
      </c>
      <c r="AJ30" s="253" t="s">
        <v>73</v>
      </c>
      <c r="AK30" s="261">
        <v>4214.2035004099998</v>
      </c>
      <c r="AL30" s="261">
        <v>3241.46316015</v>
      </c>
      <c r="AM30" s="261">
        <v>0</v>
      </c>
      <c r="AN30" s="255"/>
      <c r="AO30" s="255"/>
      <c r="AP30" s="256"/>
    </row>
    <row r="31" spans="2:42" ht="14.4" customHeight="1" x14ac:dyDescent="0.3">
      <c r="H31" s="297" t="s">
        <v>74</v>
      </c>
      <c r="I31" s="297"/>
      <c r="J31" s="205">
        <v>48342035.140000001</v>
      </c>
      <c r="K31" s="205">
        <v>53450995.420000009</v>
      </c>
      <c r="L31" s="205">
        <v>54633128.039999984</v>
      </c>
      <c r="M31" s="206">
        <v>0.13013711321380628</v>
      </c>
      <c r="N31" s="206">
        <v>2.2116194669737688E-2</v>
      </c>
      <c r="O31" s="206">
        <v>1</v>
      </c>
      <c r="P31" s="142"/>
      <c r="Q31" s="145"/>
      <c r="R31" s="146"/>
      <c r="S31" s="147"/>
      <c r="T31" s="147"/>
      <c r="U31" s="147"/>
      <c r="V31" s="148"/>
      <c r="W31" s="148"/>
      <c r="X31" s="142"/>
      <c r="Y31" s="126"/>
      <c r="Z31" s="297" t="s">
        <v>74</v>
      </c>
      <c r="AA31" s="297"/>
      <c r="AB31" s="205">
        <v>60215343.620000005</v>
      </c>
      <c r="AC31" s="205">
        <v>67176943.680000007</v>
      </c>
      <c r="AD31" s="205">
        <v>68481214.989999995</v>
      </c>
      <c r="AE31" s="206">
        <v>0.13727184589634311</v>
      </c>
      <c r="AF31" s="206">
        <v>1.9415460700518583E-2</v>
      </c>
      <c r="AG31" s="206">
        <v>1</v>
      </c>
      <c r="AH31" s="126"/>
      <c r="AI31" s="297" t="s">
        <v>74</v>
      </c>
      <c r="AJ31" s="297"/>
      <c r="AK31" s="205">
        <v>2243454.5787347006</v>
      </c>
      <c r="AL31" s="205">
        <v>1498723.2653122398</v>
      </c>
      <c r="AM31" s="205">
        <v>1638839.73</v>
      </c>
      <c r="AN31" s="148">
        <v>-0.26950171154153746</v>
      </c>
      <c r="AO31" s="206">
        <v>9.3490551545263978E-2</v>
      </c>
      <c r="AP31" s="206">
        <v>1</v>
      </c>
    </row>
    <row r="32" spans="2:42" ht="13.8" customHeight="1" x14ac:dyDescent="0.3">
      <c r="O32" s="160" t="s">
        <v>27</v>
      </c>
      <c r="P32" s="142"/>
      <c r="Q32" s="145"/>
      <c r="R32" s="146"/>
      <c r="S32" s="147"/>
      <c r="T32" s="147"/>
      <c r="U32" s="147"/>
      <c r="V32" s="148"/>
      <c r="W32" s="148"/>
      <c r="X32" s="142"/>
      <c r="Y32" s="126"/>
      <c r="Z32" s="126"/>
      <c r="AA32" s="126"/>
      <c r="AB32" s="126"/>
      <c r="AC32" s="126"/>
      <c r="AD32" s="126"/>
      <c r="AE32" s="126"/>
      <c r="AF32" s="126"/>
      <c r="AG32" s="160" t="s">
        <v>214</v>
      </c>
      <c r="AH32" s="153"/>
      <c r="AP32" s="160" t="s">
        <v>214</v>
      </c>
    </row>
    <row r="33" spans="9:42" ht="14.4" customHeight="1" x14ac:dyDescent="0.3">
      <c r="O33" s="158" t="s">
        <v>217</v>
      </c>
      <c r="P33" s="151"/>
      <c r="Q33" s="145"/>
      <c r="R33" s="146"/>
      <c r="S33" s="147"/>
      <c r="T33" s="147"/>
      <c r="U33" s="147"/>
      <c r="V33" s="148"/>
      <c r="W33" s="148"/>
      <c r="X33" s="142"/>
      <c r="Y33" s="153"/>
      <c r="Z33" s="126"/>
      <c r="AA33" s="126"/>
      <c r="AB33" s="126"/>
      <c r="AC33" s="126"/>
      <c r="AD33" s="126"/>
      <c r="AE33" s="126"/>
      <c r="AF33" s="126"/>
      <c r="AG33" s="160" t="s">
        <v>27</v>
      </c>
      <c r="AH33" s="153"/>
      <c r="AP33" s="160" t="s">
        <v>43</v>
      </c>
    </row>
    <row r="34" spans="9:42" ht="14.4" customHeight="1" x14ac:dyDescent="0.3">
      <c r="O34" s="143"/>
      <c r="P34" s="152"/>
      <c r="Q34" s="145"/>
      <c r="R34" s="146"/>
      <c r="S34" s="147"/>
      <c r="T34" s="147"/>
      <c r="U34" s="147"/>
      <c r="V34" s="148"/>
      <c r="W34" s="148"/>
      <c r="X34" s="142"/>
      <c r="Y34" s="153"/>
      <c r="Z34" s="126"/>
      <c r="AA34" s="126"/>
      <c r="AB34" s="126"/>
      <c r="AC34" s="126"/>
      <c r="AD34" s="126"/>
      <c r="AE34" s="126"/>
      <c r="AF34" s="126"/>
      <c r="AG34" s="158" t="s">
        <v>240</v>
      </c>
      <c r="AP34" s="158" t="s">
        <v>240</v>
      </c>
    </row>
    <row r="35" spans="9:42" ht="14.4" customHeight="1" x14ac:dyDescent="0.3">
      <c r="O35" s="143"/>
      <c r="P35" s="153"/>
      <c r="Y35" s="153"/>
      <c r="Z35" s="126"/>
      <c r="AA35" s="126"/>
      <c r="AB35" s="126"/>
      <c r="AC35" s="126"/>
      <c r="AD35" s="126"/>
      <c r="AE35" s="126"/>
      <c r="AF35" s="126"/>
      <c r="AG35" s="158" t="s">
        <v>224</v>
      </c>
      <c r="AP35" s="164" t="s">
        <v>241</v>
      </c>
    </row>
    <row r="36" spans="9:42" ht="14.4" customHeight="1" x14ac:dyDescent="0.3">
      <c r="P36" s="153"/>
      <c r="AG36" s="158" t="s">
        <v>256</v>
      </c>
      <c r="AP36" s="158" t="s">
        <v>242</v>
      </c>
    </row>
    <row r="37" spans="9:42" ht="14.4" customHeight="1" x14ac:dyDescent="0.3">
      <c r="I37"/>
      <c r="P37" s="153"/>
    </row>
    <row r="38" spans="9:42" ht="14.4" customHeight="1" x14ac:dyDescent="0.3">
      <c r="I38" s="156" t="s">
        <v>218</v>
      </c>
      <c r="Q38" s="126"/>
      <c r="R38" s="126"/>
      <c r="S38" s="126"/>
      <c r="T38" s="126"/>
      <c r="U38" s="126"/>
      <c r="V38" s="126"/>
      <c r="W38" s="126"/>
      <c r="X38" s="154"/>
      <c r="AA38" s="156" t="s">
        <v>218</v>
      </c>
      <c r="AJ38" s="156" t="s">
        <v>218</v>
      </c>
    </row>
    <row r="39" spans="9:42" ht="14.4" customHeight="1" x14ac:dyDescent="0.3">
      <c r="Q39" s="126"/>
      <c r="R39" s="126"/>
      <c r="S39" s="126"/>
      <c r="T39" s="126"/>
      <c r="U39" s="126"/>
      <c r="V39" s="126"/>
      <c r="W39" s="126"/>
      <c r="X39" s="154"/>
      <c r="AA39"/>
    </row>
    <row r="40" spans="9:42" ht="14.4" customHeight="1" x14ac:dyDescent="0.3">
      <c r="AJ40"/>
    </row>
  </sheetData>
  <sortState ref="AH10:AP28">
    <sortCondition descending="1" ref="AP10:AP28"/>
  </sortState>
  <mergeCells count="13">
    <mergeCell ref="C6:F6"/>
    <mergeCell ref="Z31:AA31"/>
    <mergeCell ref="H6:O6"/>
    <mergeCell ref="H8:I8"/>
    <mergeCell ref="H31:I31"/>
    <mergeCell ref="AI6:AP6"/>
    <mergeCell ref="AI8:AJ8"/>
    <mergeCell ref="AI31:AJ31"/>
    <mergeCell ref="Q6:X6"/>
    <mergeCell ref="Q8:R8"/>
    <mergeCell ref="Q18:R18"/>
    <mergeCell ref="Z6:AG6"/>
    <mergeCell ref="Z8:AA8"/>
  </mergeCells>
  <conditionalFormatting sqref="V17:W17 M9:N27">
    <cfRule type="cellIs" dxfId="17" priority="13" operator="lessThan">
      <formula>0</formula>
    </cfRule>
  </conditionalFormatting>
  <conditionalFormatting sqref="AN9:AO27">
    <cfRule type="cellIs" dxfId="16" priority="12" operator="lessThan">
      <formula>0</formula>
    </cfRule>
  </conditionalFormatting>
  <conditionalFormatting sqref="V21:W30 V9:W16">
    <cfRule type="cellIs" dxfId="15" priority="11" operator="lessThan">
      <formula>0</formula>
    </cfRule>
  </conditionalFormatting>
  <conditionalFormatting sqref="AE9:AF27">
    <cfRule type="cellIs" dxfId="14" priority="10" operator="lessThan">
      <formula>0</formula>
    </cfRule>
  </conditionalFormatting>
  <conditionalFormatting sqref="F9:F10">
    <cfRule type="cellIs" dxfId="13" priority="9" operator="lessThan">
      <formula>0</formula>
    </cfRule>
  </conditionalFormatting>
  <conditionalFormatting sqref="L9:L2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9:U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:AD2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9:AM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1">
    <cfRule type="cellIs" dxfId="12" priority="1" operator="lessThan">
      <formula>0</formula>
    </cfRule>
  </conditionalFormatting>
  <pageMargins left="0.7" right="0.7" top="0.75" bottom="0.75" header="0.3" footer="0.3"/>
  <ignoredErrors>
    <ignoredError sqref="F9:F10" unlocked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X81"/>
  <sheetViews>
    <sheetView showGridLines="0" zoomScale="70" zoomScaleNormal="70" workbookViewId="0">
      <pane ySplit="8" topLeftCell="A9" activePane="bottomLeft" state="frozen"/>
      <selection pane="bottomLeft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58.21875" customWidth="1"/>
    <col min="4" max="5" width="12.21875" customWidth="1"/>
    <col min="6" max="6" width="11.5546875" customWidth="1"/>
    <col min="7" max="7" width="4.109375" customWidth="1"/>
    <col min="8" max="8" width="33.5546875" bestFit="1" customWidth="1"/>
    <col min="9" max="9" width="11.5546875" bestFit="1" customWidth="1"/>
    <col min="10" max="11" width="8.33203125" bestFit="1" customWidth="1"/>
    <col min="12" max="12" width="11.77734375" customWidth="1"/>
    <col min="13" max="13" width="14.109375" customWidth="1"/>
    <col min="14" max="14" width="9.77734375" customWidth="1"/>
    <col min="15" max="15" width="4.109375" hidden="1" customWidth="1"/>
    <col min="16" max="16" width="33.5546875" hidden="1" customWidth="1"/>
    <col min="17" max="19" width="9.77734375" hidden="1" customWidth="1"/>
    <col min="20" max="20" width="11.77734375" hidden="1" customWidth="1"/>
    <col min="21" max="21" width="14.109375" hidden="1" customWidth="1"/>
    <col min="22" max="22" width="9.77734375" hidden="1" customWidth="1"/>
    <col min="23" max="50" width="0" hidden="1" customWidth="1"/>
    <col min="51" max="16384" width="9.77734375" hidden="1"/>
  </cols>
  <sheetData>
    <row r="2" spans="2:22" ht="14.4" customHeight="1" x14ac:dyDescent="0.3">
      <c r="B2" s="13"/>
      <c r="C2" s="14" t="s">
        <v>2</v>
      </c>
    </row>
    <row r="3" spans="2:22" ht="15.6" x14ac:dyDescent="0.3">
      <c r="B3" s="13"/>
      <c r="C3" s="14" t="s">
        <v>1</v>
      </c>
      <c r="D3" s="3"/>
      <c r="E3" s="3"/>
    </row>
    <row r="4" spans="2:22" ht="16.2" thickBot="1" x14ac:dyDescent="0.35">
      <c r="B4" s="15"/>
      <c r="C4" s="16" t="s">
        <v>3</v>
      </c>
      <c r="D4" s="12"/>
      <c r="E4" s="12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2:22" ht="15" thickTop="1" x14ac:dyDescent="0.3">
      <c r="B5" s="1"/>
      <c r="C5" s="1"/>
      <c r="D5" s="3"/>
      <c r="E5" s="3"/>
    </row>
    <row r="6" spans="2:22" ht="14.4" customHeight="1" x14ac:dyDescent="0.3">
      <c r="B6" s="1"/>
      <c r="C6" s="289" t="s">
        <v>113</v>
      </c>
      <c r="D6" s="289"/>
      <c r="E6" s="289"/>
      <c r="G6" s="289" t="s">
        <v>114</v>
      </c>
      <c r="H6" s="289"/>
      <c r="I6" s="289"/>
      <c r="J6" s="289"/>
      <c r="K6" s="289"/>
      <c r="L6" s="289"/>
      <c r="M6" s="289"/>
    </row>
    <row r="8" spans="2:22" x14ac:dyDescent="0.3">
      <c r="C8" s="207" t="s">
        <v>29</v>
      </c>
      <c r="D8" s="208">
        <v>42977</v>
      </c>
      <c r="E8" s="208">
        <v>43342</v>
      </c>
      <c r="G8" s="290" t="s">
        <v>39</v>
      </c>
      <c r="H8" s="290"/>
      <c r="I8" s="237">
        <f>+Corte_12Ant</f>
        <v>42978</v>
      </c>
      <c r="J8" s="237">
        <f>+Corte_1Ant</f>
        <v>43312</v>
      </c>
      <c r="K8" s="237">
        <f>+FechaCorte</f>
        <v>43343</v>
      </c>
      <c r="L8" s="237" t="s">
        <v>40</v>
      </c>
      <c r="M8" s="237" t="s">
        <v>41</v>
      </c>
    </row>
    <row r="9" spans="2:22" x14ac:dyDescent="0.3">
      <c r="C9" s="231" t="s">
        <v>112</v>
      </c>
      <c r="D9" s="263">
        <v>0.23686985238110347</v>
      </c>
      <c r="E9" s="263">
        <v>0.22060808455926839</v>
      </c>
      <c r="F9" s="215">
        <v>16</v>
      </c>
      <c r="G9" s="218">
        <v>2</v>
      </c>
      <c r="H9" s="219" t="s">
        <v>55</v>
      </c>
      <c r="I9" s="265">
        <v>0.7924297324686651</v>
      </c>
      <c r="J9" s="265">
        <v>0.47236033812882994</v>
      </c>
      <c r="K9" s="265">
        <v>0.45198167667039435</v>
      </c>
      <c r="L9" s="266">
        <v>-0.42962554514161044</v>
      </c>
      <c r="M9" s="266">
        <v>-4.3142194239173315E-2</v>
      </c>
      <c r="V9" s="87"/>
    </row>
    <row r="10" spans="2:22" x14ac:dyDescent="0.3">
      <c r="C10" s="231" t="s">
        <v>180</v>
      </c>
      <c r="D10" s="264">
        <v>3.299177323948141</v>
      </c>
      <c r="E10" s="264">
        <v>3.4172664410396036</v>
      </c>
      <c r="F10" s="215">
        <v>25</v>
      </c>
      <c r="G10" s="218">
        <v>3</v>
      </c>
      <c r="H10" s="219" t="s">
        <v>64</v>
      </c>
      <c r="I10" s="265">
        <v>0.48083765049522964</v>
      </c>
      <c r="J10" s="265">
        <v>0.45570556292795339</v>
      </c>
      <c r="K10" s="265">
        <v>0.43335316904095866</v>
      </c>
      <c r="L10" s="266">
        <v>-9.8753667491231711E-2</v>
      </c>
      <c r="M10" s="266">
        <v>-4.9050079054068108E-2</v>
      </c>
      <c r="V10" s="87"/>
    </row>
    <row r="11" spans="2:22" x14ac:dyDescent="0.3">
      <c r="B11" s="4"/>
      <c r="C11" s="51" t="s">
        <v>111</v>
      </c>
      <c r="D11" s="1"/>
      <c r="E11" s="1"/>
      <c r="F11" s="215">
        <v>3</v>
      </c>
      <c r="G11" s="218">
        <v>4</v>
      </c>
      <c r="H11" s="219" t="s">
        <v>61</v>
      </c>
      <c r="I11" s="265">
        <v>0.30364443044849621</v>
      </c>
      <c r="J11" s="265">
        <v>0.37895520428564478</v>
      </c>
      <c r="K11" s="265">
        <v>0.36636790213604287</v>
      </c>
      <c r="L11" s="266">
        <v>0.20656881996781995</v>
      </c>
      <c r="M11" s="266">
        <v>-3.3215804948053984E-2</v>
      </c>
      <c r="V11" s="87"/>
    </row>
    <row r="12" spans="2:22" x14ac:dyDescent="0.3">
      <c r="B12" s="4"/>
      <c r="C12" s="7"/>
      <c r="D12" s="6"/>
      <c r="E12" s="6"/>
      <c r="F12" s="215">
        <v>24</v>
      </c>
      <c r="G12" s="218">
        <v>5</v>
      </c>
      <c r="H12" s="219" t="s">
        <v>75</v>
      </c>
      <c r="I12" s="265">
        <v>0.51864503776129323</v>
      </c>
      <c r="J12" s="265">
        <v>0.37245966826126797</v>
      </c>
      <c r="K12" s="265">
        <v>0.3527752087061311</v>
      </c>
      <c r="L12" s="266">
        <v>-0.31981377816922996</v>
      </c>
      <c r="M12" s="266">
        <v>-5.2849908949950786E-2</v>
      </c>
      <c r="V12" s="87"/>
    </row>
    <row r="13" spans="2:22" x14ac:dyDescent="0.3">
      <c r="B13" s="4"/>
      <c r="C13" s="7"/>
      <c r="D13" s="6"/>
      <c r="E13" s="6"/>
      <c r="F13" s="215">
        <v>31</v>
      </c>
      <c r="G13" s="218">
        <v>6</v>
      </c>
      <c r="H13" s="219" t="s">
        <v>56</v>
      </c>
      <c r="I13" s="265">
        <v>0.36285007309231987</v>
      </c>
      <c r="J13" s="265">
        <v>0.33697246287789184</v>
      </c>
      <c r="K13" s="265">
        <v>0.31126005553170488</v>
      </c>
      <c r="L13" s="266">
        <v>-0.14217998392820763</v>
      </c>
      <c r="M13" s="266">
        <v>-7.6304179654894555E-2</v>
      </c>
      <c r="V13" s="87"/>
    </row>
    <row r="14" spans="2:22" x14ac:dyDescent="0.3">
      <c r="B14" s="4"/>
      <c r="C14" s="7"/>
      <c r="D14" s="6"/>
      <c r="E14" s="6"/>
      <c r="F14" s="215">
        <v>59</v>
      </c>
      <c r="G14" s="218">
        <v>7</v>
      </c>
      <c r="H14" s="219" t="s">
        <v>67</v>
      </c>
      <c r="I14" s="265">
        <v>0.30924151624388951</v>
      </c>
      <c r="J14" s="265">
        <v>0.31207718477715751</v>
      </c>
      <c r="K14" s="265">
        <v>0.31054930783512047</v>
      </c>
      <c r="L14" s="266">
        <v>4.2290298117655389E-3</v>
      </c>
      <c r="M14" s="266">
        <v>-4.8958303155933747E-3</v>
      </c>
      <c r="V14" s="87"/>
    </row>
    <row r="15" spans="2:22" x14ac:dyDescent="0.3">
      <c r="B15" s="4"/>
      <c r="C15" s="7"/>
      <c r="D15" s="6"/>
      <c r="E15" s="6"/>
      <c r="F15" s="215">
        <v>20</v>
      </c>
      <c r="G15" s="218">
        <v>8</v>
      </c>
      <c r="H15" s="219" t="s">
        <v>58</v>
      </c>
      <c r="I15" s="265">
        <v>0.3029586530913122</v>
      </c>
      <c r="J15" s="265">
        <v>0.27948899217947321</v>
      </c>
      <c r="K15" s="265">
        <v>0.25192266560189136</v>
      </c>
      <c r="L15" s="266">
        <v>-0.16845858987245532</v>
      </c>
      <c r="M15" s="266">
        <v>-9.8631170990377326E-2</v>
      </c>
      <c r="V15" s="87"/>
    </row>
    <row r="16" spans="2:22" x14ac:dyDescent="0.3">
      <c r="B16" s="4"/>
      <c r="C16" s="7"/>
      <c r="D16" s="6"/>
      <c r="E16" s="6"/>
      <c r="F16" s="215">
        <v>22</v>
      </c>
      <c r="G16" s="218">
        <v>9</v>
      </c>
      <c r="H16" s="219" t="s">
        <v>60</v>
      </c>
      <c r="I16" s="265">
        <v>0.27874340351284355</v>
      </c>
      <c r="J16" s="265">
        <v>0.26128096946647239</v>
      </c>
      <c r="K16" s="265">
        <v>0.24175616762310592</v>
      </c>
      <c r="L16" s="266">
        <v>-0.13269277559077153</v>
      </c>
      <c r="M16" s="266">
        <v>-7.4727225190703739E-2</v>
      </c>
      <c r="V16" s="87"/>
    </row>
    <row r="17" spans="2:22" x14ac:dyDescent="0.3">
      <c r="B17" s="4"/>
      <c r="C17" s="7"/>
      <c r="D17" s="6"/>
      <c r="E17" s="6"/>
      <c r="F17" s="215">
        <v>39</v>
      </c>
      <c r="G17" s="218">
        <v>10</v>
      </c>
      <c r="H17" s="219" t="s">
        <v>62</v>
      </c>
      <c r="I17" s="265">
        <v>0.21035987265454081</v>
      </c>
      <c r="J17" s="265">
        <v>0.23728056774062045</v>
      </c>
      <c r="K17" s="265">
        <v>0.21365576129308894</v>
      </c>
      <c r="L17" s="266">
        <v>1.5667858118362465E-2</v>
      </c>
      <c r="M17" s="266">
        <v>-9.9564859745938428E-2</v>
      </c>
      <c r="V17" s="87"/>
    </row>
    <row r="18" spans="2:22" x14ac:dyDescent="0.3">
      <c r="B18" s="4"/>
      <c r="C18" s="8"/>
      <c r="D18" s="6"/>
      <c r="E18" s="6"/>
      <c r="F18" s="215">
        <v>42</v>
      </c>
      <c r="G18" s="218">
        <v>11</v>
      </c>
      <c r="H18" s="219" t="s">
        <v>57</v>
      </c>
      <c r="I18" s="265">
        <v>0.22467387756669743</v>
      </c>
      <c r="J18" s="265">
        <v>0.2099410336012848</v>
      </c>
      <c r="K18" s="265">
        <v>0.21148058558704741</v>
      </c>
      <c r="L18" s="266">
        <v>-5.8721966801562941E-2</v>
      </c>
      <c r="M18" s="266">
        <v>7.333259055428254E-3</v>
      </c>
      <c r="V18" s="87"/>
    </row>
    <row r="19" spans="2:22" x14ac:dyDescent="0.3">
      <c r="B19" s="4"/>
      <c r="C19" s="7"/>
      <c r="D19" s="6"/>
      <c r="E19" s="6"/>
      <c r="F19" s="215">
        <v>6</v>
      </c>
      <c r="G19" s="218">
        <v>12</v>
      </c>
      <c r="H19" s="219" t="s">
        <v>68</v>
      </c>
      <c r="I19" s="265">
        <v>0.10378633345141108</v>
      </c>
      <c r="J19" s="265">
        <v>0.17359757171734569</v>
      </c>
      <c r="K19" s="265">
        <v>0.17729794709855606</v>
      </c>
      <c r="L19" s="266">
        <v>0.7082976265035934</v>
      </c>
      <c r="M19" s="266">
        <v>2.1315824551021878E-2</v>
      </c>
      <c r="V19" s="87"/>
    </row>
    <row r="20" spans="2:22" x14ac:dyDescent="0.3">
      <c r="B20" s="4"/>
      <c r="C20" s="8"/>
      <c r="D20" s="6"/>
      <c r="E20" s="6"/>
      <c r="F20" s="215">
        <v>23</v>
      </c>
      <c r="G20" s="218">
        <v>13</v>
      </c>
      <c r="H20" s="219" t="s">
        <v>206</v>
      </c>
      <c r="I20" s="265">
        <v>0.21421215063870802</v>
      </c>
      <c r="J20" s="265">
        <v>0.15906998092800873</v>
      </c>
      <c r="K20" s="265">
        <v>0.15794496396905133</v>
      </c>
      <c r="L20" s="266">
        <v>-0.26267037841638308</v>
      </c>
      <c r="M20" s="266">
        <v>-7.072465542486861E-3</v>
      </c>
      <c r="V20" s="87"/>
    </row>
    <row r="21" spans="2:22" x14ac:dyDescent="0.3">
      <c r="B21" s="4"/>
      <c r="C21" s="5"/>
      <c r="D21" s="6"/>
      <c r="E21" s="6"/>
      <c r="F21" s="215">
        <v>7</v>
      </c>
      <c r="G21" s="218">
        <v>15</v>
      </c>
      <c r="H21" s="219" t="s">
        <v>66</v>
      </c>
      <c r="I21" s="265">
        <v>0.16743833494501348</v>
      </c>
      <c r="J21" s="265">
        <v>0.14565185852483453</v>
      </c>
      <c r="K21" s="265">
        <v>0.14890155585808307</v>
      </c>
      <c r="L21" s="266">
        <v>-0.11070809497130907</v>
      </c>
      <c r="M21" s="266">
        <v>2.2311403137327268E-2</v>
      </c>
      <c r="V21" s="87"/>
    </row>
    <row r="22" spans="2:22" x14ac:dyDescent="0.3">
      <c r="B22" s="4"/>
      <c r="C22" s="5"/>
      <c r="D22" s="6"/>
      <c r="E22" s="6"/>
      <c r="F22" s="215">
        <v>12</v>
      </c>
      <c r="G22" s="218">
        <v>14</v>
      </c>
      <c r="H22" s="219" t="s">
        <v>71</v>
      </c>
      <c r="I22" s="265">
        <v>0.17999430920459814</v>
      </c>
      <c r="J22" s="265">
        <v>0.15460707096359116</v>
      </c>
      <c r="K22" s="265">
        <v>0.14184615852786053</v>
      </c>
      <c r="L22" s="266">
        <v>-0.21194087104928905</v>
      </c>
      <c r="M22" s="266">
        <v>-8.2537702552658354E-2</v>
      </c>
      <c r="V22" s="87"/>
    </row>
    <row r="23" spans="2:22" x14ac:dyDescent="0.3">
      <c r="B23" s="4"/>
      <c r="C23" s="9"/>
      <c r="D23" s="9"/>
      <c r="E23" s="9"/>
      <c r="F23" s="215">
        <v>34</v>
      </c>
      <c r="G23" s="218">
        <v>16</v>
      </c>
      <c r="H23" s="219" t="s">
        <v>223</v>
      </c>
      <c r="I23" s="265">
        <v>0.14050000000000001</v>
      </c>
      <c r="J23" s="265">
        <v>0.13786995869825458</v>
      </c>
      <c r="K23" s="265">
        <v>0.13253119952689496</v>
      </c>
      <c r="L23" s="266">
        <v>-5.6717441089715659E-2</v>
      </c>
      <c r="M23" s="266">
        <v>-3.8723150581658983E-2</v>
      </c>
      <c r="V23" s="87"/>
    </row>
    <row r="24" spans="2:22" x14ac:dyDescent="0.3">
      <c r="B24" s="9"/>
      <c r="C24" s="10"/>
      <c r="D24" s="10"/>
      <c r="E24" s="10"/>
      <c r="F24" s="215">
        <v>21</v>
      </c>
      <c r="G24" s="218">
        <v>17</v>
      </c>
      <c r="H24" s="219" t="s">
        <v>59</v>
      </c>
      <c r="I24" s="265">
        <v>0.14000165857866764</v>
      </c>
      <c r="J24" s="265">
        <v>0.13180083807731657</v>
      </c>
      <c r="K24" s="265">
        <v>0.11727651378684345</v>
      </c>
      <c r="L24" s="266">
        <v>-0.16232053978885408</v>
      </c>
      <c r="M24" s="266">
        <v>-0.11019902833965978</v>
      </c>
      <c r="V24" s="87"/>
    </row>
    <row r="25" spans="2:22" x14ac:dyDescent="0.3">
      <c r="B25" s="10"/>
      <c r="D25" s="1"/>
      <c r="E25" s="1"/>
      <c r="F25" s="215">
        <v>40</v>
      </c>
      <c r="G25" s="218">
        <v>18</v>
      </c>
      <c r="H25" s="219" t="s">
        <v>70</v>
      </c>
      <c r="I25" s="265">
        <v>7.076986415749964E-2</v>
      </c>
      <c r="J25" s="265">
        <v>0.11334658516225327</v>
      </c>
      <c r="K25" s="265">
        <v>0.10084028733495565</v>
      </c>
      <c r="L25" s="266">
        <v>0.42490435067861254</v>
      </c>
      <c r="M25" s="266">
        <v>-0.11033678526260948</v>
      </c>
      <c r="V25" s="87"/>
    </row>
    <row r="26" spans="2:22" x14ac:dyDescent="0.3">
      <c r="D26" s="1"/>
      <c r="E26" s="1"/>
      <c r="F26" s="215">
        <v>38</v>
      </c>
      <c r="G26" s="218">
        <v>19</v>
      </c>
      <c r="H26" s="219" t="s">
        <v>69</v>
      </c>
      <c r="I26" s="265">
        <v>5.2357299753085451E-2</v>
      </c>
      <c r="J26" s="265">
        <v>7.8334157815951766E-2</v>
      </c>
      <c r="K26" s="265">
        <v>6.0610878669257184E-2</v>
      </c>
      <c r="L26" s="266">
        <v>0.15763950690916495</v>
      </c>
      <c r="M26" s="266">
        <v>-0.22625224602957894</v>
      </c>
      <c r="V26" s="87"/>
    </row>
    <row r="27" spans="2:22" x14ac:dyDescent="0.3">
      <c r="D27" s="1"/>
      <c r="E27" s="1"/>
      <c r="F27" s="215">
        <v>18</v>
      </c>
      <c r="G27" s="218">
        <v>20</v>
      </c>
      <c r="H27" s="219" t="s">
        <v>65</v>
      </c>
      <c r="I27" s="265">
        <v>5.4950627216118653E-2</v>
      </c>
      <c r="J27" s="265">
        <v>3.6730528744240543E-2</v>
      </c>
      <c r="K27" s="265">
        <v>4.0285968172404596E-2</v>
      </c>
      <c r="L27" s="266">
        <v>-0.2668697299129732</v>
      </c>
      <c r="M27" s="266">
        <v>9.67979375663508E-2</v>
      </c>
      <c r="V27" s="87"/>
    </row>
    <row r="28" spans="2:22" x14ac:dyDescent="0.3">
      <c r="D28" s="1"/>
      <c r="E28" s="1"/>
      <c r="F28" s="215">
        <v>4</v>
      </c>
      <c r="G28" s="218">
        <v>21</v>
      </c>
      <c r="H28" s="219" t="s">
        <v>207</v>
      </c>
      <c r="I28" s="265">
        <v>5.4536731295448337E-2</v>
      </c>
      <c r="J28" s="265">
        <v>6.0686484620899872E-3</v>
      </c>
      <c r="K28" s="265">
        <v>1.1393512359177516E-2</v>
      </c>
      <c r="L28" s="266">
        <v>-0.79108552917383179</v>
      </c>
      <c r="M28" s="266">
        <v>0.87743818584174416</v>
      </c>
      <c r="V28" s="87"/>
    </row>
    <row r="29" spans="2:22" x14ac:dyDescent="0.3">
      <c r="D29" s="1"/>
      <c r="E29" s="1"/>
      <c r="F29" s="215">
        <v>60</v>
      </c>
      <c r="G29" s="218">
        <v>22</v>
      </c>
      <c r="H29" s="219" t="s">
        <v>78</v>
      </c>
      <c r="I29" s="265">
        <v>-0.23355186100452008</v>
      </c>
      <c r="J29" s="265">
        <v>-1.2578485673176987E-2</v>
      </c>
      <c r="K29" s="265">
        <v>9.3505731128453728E-3</v>
      </c>
      <c r="L29" s="266">
        <v>1.040036388803018</v>
      </c>
      <c r="M29" s="266">
        <v>1.7433782854151527</v>
      </c>
      <c r="V29" s="87"/>
    </row>
    <row r="30" spans="2:22" x14ac:dyDescent="0.3">
      <c r="D30" s="1"/>
      <c r="E30" s="1"/>
      <c r="F30" s="215">
        <v>62</v>
      </c>
      <c r="G30" s="218">
        <v>24</v>
      </c>
      <c r="H30" s="219" t="s">
        <v>154</v>
      </c>
      <c r="I30" s="265">
        <v>-3.203274377626375E-2</v>
      </c>
      <c r="J30" s="265">
        <v>-6.7975815906519688E-2</v>
      </c>
      <c r="K30" s="265">
        <v>-4.874306902385428E-2</v>
      </c>
      <c r="L30" s="266">
        <v>-0.52166387507438161</v>
      </c>
      <c r="M30" s="266">
        <v>0.28293513841914419</v>
      </c>
      <c r="V30" s="87"/>
    </row>
    <row r="31" spans="2:22" ht="14.4" customHeight="1" x14ac:dyDescent="0.3">
      <c r="D31" s="1"/>
      <c r="E31" s="1"/>
      <c r="F31" s="215">
        <v>61</v>
      </c>
      <c r="G31" s="218">
        <v>23</v>
      </c>
      <c r="H31" s="219" t="s">
        <v>216</v>
      </c>
      <c r="I31" s="265">
        <v>-8.0611447851047013E-2</v>
      </c>
      <c r="J31" s="265">
        <v>-6.4322157277268976E-2</v>
      </c>
      <c r="K31" s="265">
        <v>-5.7224426345389601E-2</v>
      </c>
      <c r="L31" s="266">
        <v>0.29012035050991403</v>
      </c>
      <c r="M31" s="266">
        <v>0.11034659334082486</v>
      </c>
      <c r="V31" s="87"/>
    </row>
    <row r="32" spans="2:22" ht="13.8" customHeight="1" x14ac:dyDescent="0.3">
      <c r="D32" s="1"/>
      <c r="E32" s="1"/>
      <c r="F32" s="215">
        <v>64</v>
      </c>
      <c r="G32" s="218">
        <v>25</v>
      </c>
      <c r="H32" s="219" t="s">
        <v>222</v>
      </c>
      <c r="I32" s="265"/>
      <c r="J32" s="265">
        <v>-0.13187598584306803</v>
      </c>
      <c r="K32" s="265">
        <v>-0.14018029144172073</v>
      </c>
      <c r="L32" s="266">
        <v>0</v>
      </c>
      <c r="M32" s="266">
        <v>-6.2970566972934572E-2</v>
      </c>
      <c r="V32" s="87"/>
    </row>
    <row r="33" spans="4:22" ht="14.4" customHeight="1" x14ac:dyDescent="0.3">
      <c r="D33" s="1"/>
      <c r="E33" s="1"/>
      <c r="F33" s="215">
        <v>63</v>
      </c>
      <c r="G33" s="218">
        <v>1</v>
      </c>
      <c r="H33" s="219" t="s">
        <v>155</v>
      </c>
      <c r="I33" s="269"/>
      <c r="J33" s="265">
        <v>-0.57669716409517202</v>
      </c>
      <c r="K33" s="265">
        <v>-0.36929967260069563</v>
      </c>
      <c r="L33" s="266">
        <v>0</v>
      </c>
      <c r="M33" s="266">
        <v>0.35962980990183901</v>
      </c>
      <c r="V33" s="87"/>
    </row>
    <row r="34" spans="4:22" ht="14.4" customHeight="1" x14ac:dyDescent="0.3">
      <c r="D34" s="1"/>
      <c r="E34" s="1"/>
      <c r="F34" s="215">
        <v>33</v>
      </c>
      <c r="G34" s="258">
        <v>26</v>
      </c>
      <c r="H34" s="177" t="s">
        <v>63</v>
      </c>
      <c r="I34" s="267"/>
      <c r="J34" s="267" t="s">
        <v>219</v>
      </c>
      <c r="K34" s="267" t="s">
        <v>219</v>
      </c>
      <c r="L34" s="268"/>
      <c r="M34" s="268"/>
      <c r="V34" s="87"/>
    </row>
    <row r="35" spans="4:22" ht="14.4" customHeight="1" x14ac:dyDescent="0.3">
      <c r="D35" s="1"/>
      <c r="E35" s="1"/>
      <c r="F35" s="215">
        <v>58</v>
      </c>
      <c r="G35" s="258">
        <v>27</v>
      </c>
      <c r="H35" s="177" t="s">
        <v>73</v>
      </c>
      <c r="I35" s="267">
        <v>0.1023487807789174</v>
      </c>
      <c r="J35" s="267" t="s">
        <v>219</v>
      </c>
      <c r="K35" s="267" t="s">
        <v>219</v>
      </c>
      <c r="L35" s="268"/>
      <c r="M35" s="268"/>
      <c r="V35" s="87"/>
    </row>
    <row r="36" spans="4:22" ht="14.4" customHeight="1" x14ac:dyDescent="0.3">
      <c r="D36" s="1"/>
      <c r="E36" s="1"/>
      <c r="G36" s="297" t="s">
        <v>74</v>
      </c>
      <c r="H36" s="297"/>
      <c r="I36" s="206">
        <v>0.2369</v>
      </c>
      <c r="J36" s="206">
        <v>0.23699999999999999</v>
      </c>
      <c r="K36" s="206">
        <v>0.22059999999999999</v>
      </c>
      <c r="L36" s="266">
        <v>-6.8805403123680886E-2</v>
      </c>
      <c r="M36" s="266">
        <v>-6.9198312236286919E-2</v>
      </c>
      <c r="V36" s="87"/>
    </row>
    <row r="37" spans="4:22" ht="14.4" customHeight="1" x14ac:dyDescent="0.3">
      <c r="D37" s="1"/>
      <c r="E37" s="1"/>
      <c r="M37" s="160" t="s">
        <v>214</v>
      </c>
      <c r="V37" s="87"/>
    </row>
    <row r="38" spans="4:22" ht="14.4" customHeight="1" x14ac:dyDescent="0.3">
      <c r="D38" s="1"/>
      <c r="E38" s="1"/>
      <c r="M38" s="158" t="s">
        <v>217</v>
      </c>
      <c r="V38" s="87"/>
    </row>
    <row r="39" spans="4:22" ht="14.4" customHeight="1" x14ac:dyDescent="0.3">
      <c r="D39" s="1"/>
      <c r="E39" s="1"/>
      <c r="M39" s="107"/>
    </row>
    <row r="40" spans="4:22" ht="14.4" customHeight="1" x14ac:dyDescent="0.3">
      <c r="I40" s="88"/>
      <c r="J40" s="87"/>
      <c r="M40" s="107"/>
    </row>
    <row r="41" spans="4:22" ht="14.4" customHeight="1" x14ac:dyDescent="0.3">
      <c r="H41" s="156" t="s">
        <v>218</v>
      </c>
      <c r="I41" s="88"/>
      <c r="J41" s="87"/>
    </row>
    <row r="42" spans="4:22" ht="14.4" customHeight="1" x14ac:dyDescent="0.3">
      <c r="I42" s="88"/>
      <c r="J42" s="87"/>
    </row>
    <row r="46" spans="4:22" ht="14.4" customHeight="1" x14ac:dyDescent="0.3">
      <c r="G46" s="289" t="s">
        <v>179</v>
      </c>
      <c r="H46" s="289"/>
      <c r="I46" s="289"/>
      <c r="J46" s="289"/>
      <c r="K46" s="289"/>
      <c r="L46" s="289"/>
      <c r="M46" s="289"/>
    </row>
    <row r="48" spans="4:22" ht="14.4" customHeight="1" x14ac:dyDescent="0.3">
      <c r="G48" s="290" t="s">
        <v>39</v>
      </c>
      <c r="H48" s="290"/>
      <c r="I48" s="237">
        <f>+Corte_12Ant</f>
        <v>42978</v>
      </c>
      <c r="J48" s="237">
        <f>+Corte_1Ant</f>
        <v>43312</v>
      </c>
      <c r="K48" s="237">
        <f>+FechaCorte</f>
        <v>43343</v>
      </c>
      <c r="L48" s="237" t="s">
        <v>40</v>
      </c>
      <c r="M48" s="237" t="s">
        <v>41</v>
      </c>
    </row>
    <row r="49" spans="6:13" ht="14.4" customHeight="1" x14ac:dyDescent="0.3">
      <c r="F49" s="215">
        <v>24</v>
      </c>
      <c r="G49" s="218">
        <v>1</v>
      </c>
      <c r="H49" s="219" t="s">
        <v>75</v>
      </c>
      <c r="I49" s="269">
        <v>16.562120861023065</v>
      </c>
      <c r="J49" s="269">
        <v>14.014719669228118</v>
      </c>
      <c r="K49" s="269">
        <v>13.980070602538991</v>
      </c>
      <c r="L49" s="266">
        <v>-0.15590094288954348</v>
      </c>
      <c r="M49" s="266">
        <v>-2.4723339108384534E-3</v>
      </c>
    </row>
    <row r="50" spans="6:13" ht="14.4" customHeight="1" x14ac:dyDescent="0.3">
      <c r="F50" s="215">
        <v>42</v>
      </c>
      <c r="G50" s="274">
        <v>2</v>
      </c>
      <c r="H50" s="219" t="s">
        <v>57</v>
      </c>
      <c r="I50" s="269">
        <v>5.9055844611430226</v>
      </c>
      <c r="J50" s="269">
        <v>5.8902767491225827</v>
      </c>
      <c r="K50" s="269">
        <v>6.0707193383865219</v>
      </c>
      <c r="L50" s="266">
        <v>2.7962495216186767E-2</v>
      </c>
      <c r="M50" s="266">
        <v>3.0633974760323035E-2</v>
      </c>
    </row>
    <row r="51" spans="6:13" ht="14.4" customHeight="1" x14ac:dyDescent="0.3">
      <c r="F51" s="215">
        <v>3</v>
      </c>
      <c r="G51" s="274">
        <v>3</v>
      </c>
      <c r="H51" s="219" t="s">
        <v>61</v>
      </c>
      <c r="I51" s="269">
        <v>4.7055578134806426</v>
      </c>
      <c r="J51" s="269">
        <v>5.6290311761789491</v>
      </c>
      <c r="K51" s="269">
        <v>5.6493089387807744</v>
      </c>
      <c r="L51" s="266">
        <v>0.20056094573876893</v>
      </c>
      <c r="M51" s="266">
        <v>3.6023539339482546E-3</v>
      </c>
    </row>
    <row r="52" spans="6:13" ht="14.4" customHeight="1" x14ac:dyDescent="0.3">
      <c r="F52" s="215">
        <v>12</v>
      </c>
      <c r="G52" s="274">
        <v>4</v>
      </c>
      <c r="H52" s="219" t="s">
        <v>71</v>
      </c>
      <c r="I52" s="269">
        <v>3.99965256758151</v>
      </c>
      <c r="J52" s="269">
        <v>4.3267303608725083</v>
      </c>
      <c r="K52" s="269">
        <v>4.4211243500833017</v>
      </c>
      <c r="L52" s="266">
        <v>0.10537709848049248</v>
      </c>
      <c r="M52" s="266">
        <v>2.1816471408622418E-2</v>
      </c>
    </row>
    <row r="53" spans="6:13" ht="14.4" customHeight="1" x14ac:dyDescent="0.3">
      <c r="F53" s="215">
        <v>31</v>
      </c>
      <c r="G53" s="218">
        <v>5</v>
      </c>
      <c r="H53" s="219" t="s">
        <v>56</v>
      </c>
      <c r="I53" s="269">
        <v>3.8910156559983573</v>
      </c>
      <c r="J53" s="269">
        <v>4.2207037773937284</v>
      </c>
      <c r="K53" s="269">
        <v>4.2341950475325625</v>
      </c>
      <c r="L53" s="266">
        <v>8.8197895324621189E-2</v>
      </c>
      <c r="M53" s="266">
        <v>3.1964503671386701E-3</v>
      </c>
    </row>
    <row r="54" spans="6:13" ht="14.4" customHeight="1" x14ac:dyDescent="0.3">
      <c r="F54" s="215">
        <v>23</v>
      </c>
      <c r="G54" s="274">
        <v>6</v>
      </c>
      <c r="H54" s="219" t="s">
        <v>206</v>
      </c>
      <c r="I54" s="269">
        <v>4.1952785646836634</v>
      </c>
      <c r="J54" s="269">
        <v>3.4210076857386849</v>
      </c>
      <c r="K54" s="269">
        <v>3.5141017780502759</v>
      </c>
      <c r="L54" s="266">
        <v>-0.16236747480074676</v>
      </c>
      <c r="M54" s="266">
        <v>2.7212476809004738E-2</v>
      </c>
    </row>
    <row r="55" spans="6:13" ht="14.4" customHeight="1" x14ac:dyDescent="0.3">
      <c r="F55" s="215">
        <v>7</v>
      </c>
      <c r="G55" s="274">
        <v>7</v>
      </c>
      <c r="H55" s="219" t="s">
        <v>66</v>
      </c>
      <c r="I55" s="269">
        <v>2.7375350934684577</v>
      </c>
      <c r="J55" s="269">
        <v>3.1863794515657053</v>
      </c>
      <c r="K55" s="269">
        <v>3.2410747284760806</v>
      </c>
      <c r="L55" s="266">
        <v>0.18393906116821257</v>
      </c>
      <c r="M55" s="266">
        <v>1.7165336941744158E-2</v>
      </c>
    </row>
    <row r="56" spans="6:13" ht="14.4" customHeight="1" x14ac:dyDescent="0.3">
      <c r="F56" s="215">
        <v>59</v>
      </c>
      <c r="G56" s="274">
        <v>8</v>
      </c>
      <c r="H56" s="219" t="s">
        <v>67</v>
      </c>
      <c r="I56" s="269">
        <v>2.5738714944517169</v>
      </c>
      <c r="J56" s="269">
        <v>3.0378444379736367</v>
      </c>
      <c r="K56" s="269">
        <v>3.0569442424968138</v>
      </c>
      <c r="L56" s="266">
        <v>0.18768332027702894</v>
      </c>
      <c r="M56" s="266">
        <v>6.2872885406592971E-3</v>
      </c>
    </row>
    <row r="57" spans="6:13" ht="14.4" customHeight="1" x14ac:dyDescent="0.3">
      <c r="F57" s="215">
        <v>16</v>
      </c>
      <c r="G57" s="274">
        <v>10</v>
      </c>
      <c r="H57" s="219" t="s">
        <v>55</v>
      </c>
      <c r="I57" s="269">
        <v>2.9131675399109538</v>
      </c>
      <c r="J57" s="269">
        <v>3.0049112202493387</v>
      </c>
      <c r="K57" s="269">
        <v>3.0198052520267891</v>
      </c>
      <c r="L57" s="266">
        <v>3.660541683747276E-2</v>
      </c>
      <c r="M57" s="266">
        <v>4.956563001623282E-3</v>
      </c>
    </row>
    <row r="58" spans="6:13" ht="14.4" customHeight="1" x14ac:dyDescent="0.3">
      <c r="F58" s="215">
        <v>34</v>
      </c>
      <c r="G58" s="218">
        <v>9</v>
      </c>
      <c r="H58" s="219" t="s">
        <v>223</v>
      </c>
      <c r="I58" s="269">
        <v>3.18</v>
      </c>
      <c r="J58" s="269">
        <v>3.0134646962233167</v>
      </c>
      <c r="K58" s="269">
        <v>2.99601706970128</v>
      </c>
      <c r="L58" s="266">
        <v>-5.7856267389534644E-2</v>
      </c>
      <c r="M58" s="266">
        <v>-5.7898891411946041E-3</v>
      </c>
    </row>
    <row r="59" spans="6:13" ht="14.4" customHeight="1" x14ac:dyDescent="0.3">
      <c r="F59" s="215">
        <v>25</v>
      </c>
      <c r="G59" s="274">
        <v>12</v>
      </c>
      <c r="H59" s="219" t="s">
        <v>64</v>
      </c>
      <c r="I59" s="269">
        <v>2.9635777797554996</v>
      </c>
      <c r="J59" s="269">
        <v>2.9252441742080775</v>
      </c>
      <c r="K59" s="269">
        <v>2.978467808411196</v>
      </c>
      <c r="L59" s="266">
        <v>5.0243421169546831E-3</v>
      </c>
      <c r="M59" s="266">
        <v>1.8194595402459823E-2</v>
      </c>
    </row>
    <row r="60" spans="6:13" ht="14.4" customHeight="1" x14ac:dyDescent="0.3">
      <c r="F60" s="215">
        <v>6</v>
      </c>
      <c r="G60" s="274">
        <v>11</v>
      </c>
      <c r="H60" s="219" t="s">
        <v>68</v>
      </c>
      <c r="I60" s="269">
        <v>2.6336481620378431</v>
      </c>
      <c r="J60" s="269">
        <v>2.9382757028778981</v>
      </c>
      <c r="K60" s="269">
        <v>2.9662688133587802</v>
      </c>
      <c r="L60" s="266">
        <v>0.12629654033345306</v>
      </c>
      <c r="M60" s="266">
        <v>9.5270537252389875E-3</v>
      </c>
    </row>
    <row r="61" spans="6:13" ht="14.4" customHeight="1" x14ac:dyDescent="0.3">
      <c r="F61" s="215">
        <v>22</v>
      </c>
      <c r="G61" s="274">
        <v>14</v>
      </c>
      <c r="H61" s="219" t="s">
        <v>60</v>
      </c>
      <c r="I61" s="269">
        <v>2.7862038904865307</v>
      </c>
      <c r="J61" s="269">
        <v>2.8183000041730621</v>
      </c>
      <c r="K61" s="269">
        <v>2.8754408773150448</v>
      </c>
      <c r="L61" s="266">
        <v>3.2028161016217416E-2</v>
      </c>
      <c r="M61" s="266">
        <v>2.0274943425956815E-2</v>
      </c>
    </row>
    <row r="62" spans="6:13" ht="14.4" customHeight="1" x14ac:dyDescent="0.3">
      <c r="F62" s="215">
        <v>39</v>
      </c>
      <c r="G62" s="218">
        <v>13</v>
      </c>
      <c r="H62" s="219" t="s">
        <v>62</v>
      </c>
      <c r="I62" s="269">
        <v>2.7223814936643498</v>
      </c>
      <c r="J62" s="269">
        <v>2.8877070212936187</v>
      </c>
      <c r="K62" s="269">
        <v>2.804113759922874</v>
      </c>
      <c r="L62" s="266">
        <v>3.0022341265812713E-2</v>
      </c>
      <c r="M62" s="266">
        <v>-2.8947971783265247E-2</v>
      </c>
    </row>
    <row r="63" spans="6:13" ht="14.4" customHeight="1" x14ac:dyDescent="0.3">
      <c r="F63" s="215">
        <v>60</v>
      </c>
      <c r="G63" s="274">
        <v>15</v>
      </c>
      <c r="H63" s="219" t="s">
        <v>78</v>
      </c>
      <c r="I63" s="269">
        <v>1.8169382642859051</v>
      </c>
      <c r="J63" s="269">
        <v>2.5206594175401977</v>
      </c>
      <c r="K63" s="269">
        <v>2.5527131863886479</v>
      </c>
      <c r="L63" s="266">
        <v>0.40495317676185194</v>
      </c>
      <c r="M63" s="266">
        <v>1.2716421990770277E-2</v>
      </c>
    </row>
    <row r="64" spans="6:13" ht="14.4" customHeight="1" x14ac:dyDescent="0.3">
      <c r="F64" s="215">
        <v>20</v>
      </c>
      <c r="G64" s="274">
        <v>16</v>
      </c>
      <c r="H64" s="219" t="s">
        <v>58</v>
      </c>
      <c r="I64" s="269">
        <v>2.9882707079844884</v>
      </c>
      <c r="J64" s="269">
        <v>2.4115588089686257</v>
      </c>
      <c r="K64" s="269">
        <v>2.4214387914470374</v>
      </c>
      <c r="L64" s="266">
        <v>-0.1896855981029123</v>
      </c>
      <c r="M64" s="266">
        <v>4.0969278632840833E-3</v>
      </c>
    </row>
    <row r="65" spans="6:13" ht="14.4" customHeight="1" x14ac:dyDescent="0.3">
      <c r="F65" s="215">
        <v>4</v>
      </c>
      <c r="G65" s="218">
        <v>17</v>
      </c>
      <c r="H65" s="219" t="s">
        <v>207</v>
      </c>
      <c r="I65" s="269">
        <v>1.6868571428571428</v>
      </c>
      <c r="J65" s="269">
        <v>1.9097187962506166</v>
      </c>
      <c r="K65" s="269">
        <v>1.9309123117803366</v>
      </c>
      <c r="L65" s="266">
        <v>0.14468040163129703</v>
      </c>
      <c r="M65" s="266">
        <v>1.109771531354764E-2</v>
      </c>
    </row>
    <row r="66" spans="6:13" ht="14.4" customHeight="1" x14ac:dyDescent="0.3">
      <c r="F66" s="215">
        <v>62</v>
      </c>
      <c r="G66" s="274">
        <v>18</v>
      </c>
      <c r="H66" s="219" t="s">
        <v>154</v>
      </c>
      <c r="I66" s="269">
        <v>1.4652161536045232</v>
      </c>
      <c r="J66" s="269">
        <v>1.7662703841256662</v>
      </c>
      <c r="K66" s="269">
        <v>1.8137374461099811</v>
      </c>
      <c r="L66" s="266">
        <v>0.23786339759364084</v>
      </c>
      <c r="M66" s="266">
        <v>2.6874176462972299E-2</v>
      </c>
    </row>
    <row r="67" spans="6:13" ht="14.4" customHeight="1" x14ac:dyDescent="0.3">
      <c r="F67" s="215">
        <v>61</v>
      </c>
      <c r="G67" s="274">
        <v>19</v>
      </c>
      <c r="H67" s="219" t="s">
        <v>216</v>
      </c>
      <c r="I67" s="269">
        <v>0.87869883849557529</v>
      </c>
      <c r="J67" s="269">
        <v>1.7608059798505036</v>
      </c>
      <c r="K67" s="269">
        <v>1.8086570411974006</v>
      </c>
      <c r="L67" s="266">
        <v>1.0583355319941146</v>
      </c>
      <c r="M67" s="266">
        <v>2.717565813296452E-2</v>
      </c>
    </row>
    <row r="68" spans="6:13" ht="14.4" customHeight="1" x14ac:dyDescent="0.3">
      <c r="F68" s="215">
        <v>21</v>
      </c>
      <c r="G68" s="274">
        <v>20</v>
      </c>
      <c r="H68" s="219" t="s">
        <v>59</v>
      </c>
      <c r="I68" s="269">
        <v>1.87082249563018</v>
      </c>
      <c r="J68" s="269">
        <v>1.7440781059254846</v>
      </c>
      <c r="K68" s="269">
        <v>1.7351127064446856</v>
      </c>
      <c r="L68" s="266">
        <v>-7.2540173908792416E-2</v>
      </c>
      <c r="M68" s="266">
        <v>-5.1404804924384262E-3</v>
      </c>
    </row>
    <row r="69" spans="6:13" ht="14.4" customHeight="1" x14ac:dyDescent="0.3">
      <c r="F69" s="215">
        <v>40</v>
      </c>
      <c r="G69" s="218">
        <v>21</v>
      </c>
      <c r="H69" s="219" t="s">
        <v>70</v>
      </c>
      <c r="I69" s="269">
        <v>1.2082521803029238</v>
      </c>
      <c r="J69" s="269">
        <v>1.581393004044501</v>
      </c>
      <c r="K69" s="269">
        <v>1.5683988659069505</v>
      </c>
      <c r="L69" s="266">
        <v>0.29807244834744151</v>
      </c>
      <c r="M69" s="266">
        <v>-8.2168936528220771E-3</v>
      </c>
    </row>
    <row r="70" spans="6:13" ht="14.4" customHeight="1" x14ac:dyDescent="0.3">
      <c r="F70" s="215">
        <v>38</v>
      </c>
      <c r="G70" s="274">
        <v>22</v>
      </c>
      <c r="H70" s="219" t="s">
        <v>69</v>
      </c>
      <c r="I70" s="269">
        <v>1.4648564080582942</v>
      </c>
      <c r="J70" s="269">
        <v>1.5654502985831074</v>
      </c>
      <c r="K70" s="269">
        <v>1.5557757502760985</v>
      </c>
      <c r="L70" s="266">
        <v>6.2067067951267818E-2</v>
      </c>
      <c r="M70" s="266">
        <v>-6.1800418165720572E-3</v>
      </c>
    </row>
    <row r="71" spans="6:13" ht="14.4" customHeight="1" x14ac:dyDescent="0.3">
      <c r="F71" s="215">
        <v>18</v>
      </c>
      <c r="G71" s="274">
        <v>23</v>
      </c>
      <c r="H71" s="219" t="s">
        <v>65</v>
      </c>
      <c r="I71" s="269">
        <v>1.278241639113231</v>
      </c>
      <c r="J71" s="269">
        <v>1.3419701102418862</v>
      </c>
      <c r="K71" s="269">
        <v>1.3369604491061944</v>
      </c>
      <c r="L71" s="266">
        <v>4.5937175097580996E-2</v>
      </c>
      <c r="M71" s="266">
        <v>-3.7330646170568027E-3</v>
      </c>
    </row>
    <row r="72" spans="6:13" ht="14.4" customHeight="1" x14ac:dyDescent="0.3">
      <c r="F72" s="215">
        <v>63</v>
      </c>
      <c r="G72" s="274">
        <v>24</v>
      </c>
      <c r="H72" s="219" t="s">
        <v>155</v>
      </c>
      <c r="I72" s="269"/>
      <c r="J72" s="269">
        <v>7.8285239136460238E-2</v>
      </c>
      <c r="K72" s="269">
        <v>9.7820730438591685E-2</v>
      </c>
      <c r="L72" s="266">
        <v>0</v>
      </c>
      <c r="M72" s="266">
        <v>0.24954246186920148</v>
      </c>
    </row>
    <row r="73" spans="6:13" ht="14.4" customHeight="1" x14ac:dyDescent="0.3">
      <c r="F73" s="215">
        <v>64</v>
      </c>
      <c r="G73" s="218">
        <v>25</v>
      </c>
      <c r="H73" s="219" t="s">
        <v>222</v>
      </c>
      <c r="I73" s="269"/>
      <c r="J73" s="269">
        <v>0</v>
      </c>
      <c r="K73" s="269">
        <v>0</v>
      </c>
      <c r="L73" s="266"/>
      <c r="M73" s="266"/>
    </row>
    <row r="74" spans="6:13" ht="14.4" customHeight="1" x14ac:dyDescent="0.3">
      <c r="F74" s="215">
        <v>33</v>
      </c>
      <c r="G74" s="273">
        <v>26</v>
      </c>
      <c r="H74" s="177" t="s">
        <v>63</v>
      </c>
      <c r="I74" s="270"/>
      <c r="J74" s="270" t="s">
        <v>219</v>
      </c>
      <c r="K74" s="270" t="s">
        <v>219</v>
      </c>
      <c r="L74" s="268"/>
      <c r="M74" s="268"/>
    </row>
    <row r="75" spans="6:13" ht="14.4" customHeight="1" x14ac:dyDescent="0.3">
      <c r="F75" s="215">
        <v>58</v>
      </c>
      <c r="G75" s="273">
        <v>27</v>
      </c>
      <c r="H75" s="177" t="s">
        <v>73</v>
      </c>
      <c r="I75" s="270">
        <v>1.2674222511688493</v>
      </c>
      <c r="J75" s="270" t="s">
        <v>219</v>
      </c>
      <c r="K75" s="270" t="s">
        <v>219</v>
      </c>
      <c r="L75" s="268"/>
      <c r="M75" s="268"/>
    </row>
    <row r="76" spans="6:13" ht="14.4" customHeight="1" x14ac:dyDescent="0.3">
      <c r="G76" s="297" t="s">
        <v>74</v>
      </c>
      <c r="H76" s="297"/>
      <c r="I76" s="271">
        <v>3.3</v>
      </c>
      <c r="J76" s="271">
        <v>3.4</v>
      </c>
      <c r="K76" s="271">
        <v>3.42</v>
      </c>
      <c r="L76" s="206">
        <v>3.6363636363636376E-2</v>
      </c>
      <c r="M76" s="206">
        <v>5.8823529411764497E-3</v>
      </c>
    </row>
    <row r="77" spans="6:13" ht="14.4" customHeight="1" x14ac:dyDescent="0.3">
      <c r="M77" s="160" t="s">
        <v>214</v>
      </c>
    </row>
    <row r="78" spans="6:13" ht="14.4" customHeight="1" x14ac:dyDescent="0.3">
      <c r="M78" s="158" t="s">
        <v>217</v>
      </c>
    </row>
    <row r="79" spans="6:13" ht="14.4" customHeight="1" x14ac:dyDescent="0.3">
      <c r="M79" s="107"/>
    </row>
    <row r="80" spans="6:13" ht="14.4" customHeight="1" x14ac:dyDescent="0.3">
      <c r="M80" s="107"/>
    </row>
    <row r="81" spans="8:8" ht="14.4" customHeight="1" x14ac:dyDescent="0.3">
      <c r="H81" s="156" t="s">
        <v>218</v>
      </c>
    </row>
  </sheetData>
  <sortState ref="F50:M73">
    <sortCondition descending="1" ref="K50:K73"/>
  </sortState>
  <mergeCells count="7">
    <mergeCell ref="C6:E6"/>
    <mergeCell ref="G76:H76"/>
    <mergeCell ref="G6:M6"/>
    <mergeCell ref="G8:H8"/>
    <mergeCell ref="G36:H36"/>
    <mergeCell ref="G46:M46"/>
    <mergeCell ref="G48:H48"/>
  </mergeCells>
  <conditionalFormatting sqref="L9:M24 L26:M30 L72:M72 L34:M35 L32:M32">
    <cfRule type="cellIs" dxfId="11" priority="16" operator="lessThan">
      <formula>0</formula>
    </cfRule>
  </conditionalFormatting>
  <conditionalFormatting sqref="L49:M71 L73:M73">
    <cfRule type="cellIs" dxfId="10" priority="13" operator="lessThan">
      <formula>0</formula>
    </cfRule>
  </conditionalFormatting>
  <conditionalFormatting sqref="L75:M75">
    <cfRule type="cellIs" dxfId="9" priority="11" operator="lessThan">
      <formula>0</formula>
    </cfRule>
  </conditionalFormatting>
  <conditionalFormatting sqref="L74:M74">
    <cfRule type="cellIs" dxfId="8" priority="9" operator="lessThan">
      <formula>0</formula>
    </cfRule>
  </conditionalFormatting>
  <conditionalFormatting sqref="L25:M25">
    <cfRule type="cellIs" dxfId="7" priority="8" operator="lessThan">
      <formula>0</formula>
    </cfRule>
  </conditionalFormatting>
  <conditionalFormatting sqref="L33:M33">
    <cfRule type="cellIs" dxfId="6" priority="7" operator="lessThan">
      <formula>0</formula>
    </cfRule>
  </conditionalFormatting>
  <conditionalFormatting sqref="L31">
    <cfRule type="cellIs" dxfId="5" priority="6" operator="lessThan">
      <formula>0</formula>
    </cfRule>
  </conditionalFormatting>
  <conditionalFormatting sqref="M31">
    <cfRule type="cellIs" dxfId="4" priority="5" operator="lessThan">
      <formula>0</formula>
    </cfRule>
  </conditionalFormatting>
  <conditionalFormatting sqref="K9:K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6:M36">
    <cfRule type="cellIs" dxfId="3" priority="2" operator="lessThan">
      <formula>0</formula>
    </cfRule>
  </conditionalFormatting>
  <conditionalFormatting sqref="K49:K7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I41"/>
  <sheetViews>
    <sheetView showGridLines="0" zoomScale="130" zoomScaleNormal="130" workbookViewId="0">
      <selection activeCell="D5" sqref="D5"/>
    </sheetView>
  </sheetViews>
  <sheetFormatPr baseColWidth="10" defaultColWidth="0" defaultRowHeight="14.4" customHeight="1" zeroHeight="1" x14ac:dyDescent="0.3"/>
  <cols>
    <col min="1" max="1" width="2.6640625" customWidth="1"/>
    <col min="2" max="2" width="3.6640625" customWidth="1"/>
    <col min="3" max="3" width="22.33203125" customWidth="1"/>
    <col min="4" max="4" width="54.44140625" customWidth="1"/>
    <col min="5" max="5" width="13.88671875" customWidth="1"/>
    <col min="6" max="6" width="3.88671875" customWidth="1"/>
    <col min="7" max="7" width="2.664062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23"/>
      <c r="C2" s="24"/>
      <c r="D2" s="24"/>
      <c r="E2" s="24"/>
      <c r="F2" s="25"/>
      <c r="G2" s="2"/>
    </row>
    <row r="3" spans="2:7" x14ac:dyDescent="0.3">
      <c r="B3" s="26"/>
      <c r="C3" s="27"/>
      <c r="D3" s="27"/>
      <c r="E3" s="27"/>
      <c r="F3" s="28"/>
      <c r="G3" s="2"/>
    </row>
    <row r="4" spans="2:7" x14ac:dyDescent="0.3">
      <c r="B4" s="26"/>
      <c r="C4" s="27"/>
      <c r="D4" s="27"/>
      <c r="E4" s="27"/>
      <c r="F4" s="28"/>
      <c r="G4" s="2"/>
    </row>
    <row r="5" spans="2:7" x14ac:dyDescent="0.3">
      <c r="B5" s="26"/>
      <c r="C5" s="27"/>
      <c r="D5" s="27"/>
      <c r="E5" s="27"/>
      <c r="F5" s="28"/>
      <c r="G5" s="2"/>
    </row>
    <row r="6" spans="2:7" x14ac:dyDescent="0.3">
      <c r="B6" s="26"/>
      <c r="C6" s="27"/>
      <c r="D6" s="27"/>
      <c r="E6" s="27"/>
      <c r="F6" s="28"/>
      <c r="G6" s="2"/>
    </row>
    <row r="7" spans="2:7" ht="15" thickBot="1" x14ac:dyDescent="0.35">
      <c r="B7" s="26"/>
      <c r="C7" s="12"/>
      <c r="D7" s="12"/>
      <c r="E7" s="12"/>
      <c r="F7" s="28"/>
      <c r="G7" s="2"/>
    </row>
    <row r="8" spans="2:7" ht="15" thickTop="1" x14ac:dyDescent="0.3">
      <c r="B8" s="26"/>
      <c r="C8" s="1"/>
      <c r="D8" s="27"/>
      <c r="E8" s="27"/>
      <c r="F8" s="28"/>
      <c r="G8" s="2"/>
    </row>
    <row r="9" spans="2:7" x14ac:dyDescent="0.3">
      <c r="B9" s="26"/>
      <c r="C9" s="288" t="s">
        <v>208</v>
      </c>
      <c r="D9" s="288"/>
      <c r="E9" s="288"/>
      <c r="F9" s="20"/>
    </row>
    <row r="10" spans="2:7" x14ac:dyDescent="0.3">
      <c r="B10" s="26"/>
      <c r="C10" s="105" t="s">
        <v>209</v>
      </c>
      <c r="D10" s="27"/>
      <c r="E10" s="1"/>
      <c r="F10" s="20"/>
    </row>
    <row r="11" spans="2:7" x14ac:dyDescent="0.3">
      <c r="B11" s="26"/>
      <c r="C11" s="105" t="s">
        <v>210</v>
      </c>
      <c r="D11" s="27"/>
      <c r="E11" s="1"/>
      <c r="F11" s="20"/>
    </row>
    <row r="12" spans="2:7" x14ac:dyDescent="0.3">
      <c r="B12" s="26"/>
      <c r="C12" s="105"/>
      <c r="D12" s="27"/>
      <c r="E12" s="1"/>
      <c r="F12" s="20"/>
    </row>
    <row r="13" spans="2:7" x14ac:dyDescent="0.3">
      <c r="B13" s="26"/>
      <c r="C13" s="105" t="s">
        <v>211</v>
      </c>
      <c r="D13" s="27"/>
      <c r="E13" s="1"/>
      <c r="F13" s="20"/>
    </row>
    <row r="14" spans="2:7" x14ac:dyDescent="0.3">
      <c r="B14" s="26"/>
      <c r="C14" s="105" t="s">
        <v>212</v>
      </c>
      <c r="D14" s="27"/>
      <c r="E14" s="1"/>
      <c r="F14" s="20"/>
    </row>
    <row r="15" spans="2:7" x14ac:dyDescent="0.3">
      <c r="B15" s="26"/>
      <c r="C15" s="105" t="s">
        <v>213</v>
      </c>
      <c r="D15" s="27"/>
      <c r="E15" s="1"/>
      <c r="F15" s="20"/>
    </row>
    <row r="16" spans="2:7" x14ac:dyDescent="0.3">
      <c r="B16" s="29"/>
      <c r="C16" s="30"/>
      <c r="D16" s="30"/>
      <c r="E16" s="21"/>
      <c r="F16" s="22"/>
    </row>
    <row r="17" spans="2:7" x14ac:dyDescent="0.3">
      <c r="B17" s="27"/>
      <c r="C17" s="27"/>
      <c r="D17" s="27"/>
      <c r="E17" s="1"/>
      <c r="F17" s="1"/>
    </row>
    <row r="18" spans="2:7" hidden="1" x14ac:dyDescent="0.3">
      <c r="B18" s="27"/>
      <c r="C18" s="27"/>
      <c r="D18" s="27"/>
      <c r="E18" s="1"/>
      <c r="F18" s="1"/>
    </row>
    <row r="19" spans="2:7" hidden="1" x14ac:dyDescent="0.3">
      <c r="B19" s="27"/>
      <c r="C19" s="27"/>
      <c r="D19" s="27"/>
      <c r="E19" s="1"/>
      <c r="F19" s="1"/>
    </row>
    <row r="20" spans="2:7" hidden="1" x14ac:dyDescent="0.3">
      <c r="B20" s="27"/>
      <c r="C20" s="27"/>
      <c r="D20" s="27"/>
      <c r="E20" s="1"/>
      <c r="F20" s="1"/>
    </row>
    <row r="21" spans="2:7" hidden="1" x14ac:dyDescent="0.3">
      <c r="B21" s="27"/>
      <c r="C21" s="27"/>
      <c r="D21" s="27"/>
      <c r="E21" s="1"/>
      <c r="F21" s="1"/>
    </row>
    <row r="22" spans="2:7" hidden="1" x14ac:dyDescent="0.3">
      <c r="B22" s="27"/>
      <c r="C22" s="27"/>
      <c r="D22" s="27"/>
      <c r="E22" s="27"/>
      <c r="F22" s="27"/>
      <c r="G22" s="2"/>
    </row>
    <row r="23" spans="2:7" hidden="1" x14ac:dyDescent="0.3">
      <c r="B23" s="27"/>
      <c r="C23" s="27"/>
      <c r="D23" s="27"/>
      <c r="E23" s="27"/>
      <c r="F23" s="27"/>
      <c r="G23" s="2"/>
    </row>
    <row r="24" spans="2:7" hidden="1" x14ac:dyDescent="0.3">
      <c r="B24" s="27"/>
      <c r="C24" s="27"/>
      <c r="D24" s="27"/>
      <c r="E24" s="27"/>
      <c r="F24" s="27"/>
      <c r="G24" s="2"/>
    </row>
    <row r="25" spans="2:7" hidden="1" x14ac:dyDescent="0.3">
      <c r="B25" s="27"/>
      <c r="C25" s="27"/>
      <c r="D25" s="27"/>
      <c r="E25" s="27"/>
      <c r="F25" s="27"/>
      <c r="G25" s="2"/>
    </row>
    <row r="26" spans="2:7" hidden="1" x14ac:dyDescent="0.3">
      <c r="B26" s="27"/>
      <c r="C26" s="27"/>
      <c r="D26" s="27"/>
      <c r="E26" s="27"/>
      <c r="F26" s="27"/>
      <c r="G26" s="2"/>
    </row>
    <row r="27" spans="2:7" ht="14.4" hidden="1" customHeight="1" x14ac:dyDescent="0.3"/>
    <row r="28" spans="2:7" ht="14.4" hidden="1" customHeight="1" x14ac:dyDescent="0.3"/>
    <row r="29" spans="2:7" ht="14.4" hidden="1" customHeight="1" x14ac:dyDescent="0.3"/>
    <row r="30" spans="2:7" ht="14.4" hidden="1" customHeight="1" x14ac:dyDescent="0.3"/>
    <row r="31" spans="2:7" ht="14.4" hidden="1" customHeight="1" x14ac:dyDescent="0.3"/>
    <row r="32" spans="2:7" ht="14.4" hidden="1" customHeight="1" x14ac:dyDescent="0.3"/>
    <row r="33" ht="14.4" hidden="1" customHeight="1" x14ac:dyDescent="0.3"/>
    <row r="34" ht="14.4" hidden="1" customHeight="1" x14ac:dyDescent="0.3"/>
    <row r="35" ht="14.4" hidden="1" customHeight="1" x14ac:dyDescent="0.3"/>
    <row r="36" ht="14.4" hidden="1" customHeight="1" x14ac:dyDescent="0.3"/>
    <row r="37" ht="14.4" hidden="1" customHeight="1" x14ac:dyDescent="0.3"/>
    <row r="38" ht="14.4" hidden="1" customHeight="1" x14ac:dyDescent="0.3"/>
    <row r="39" ht="14.4" hidden="1" customHeight="1" x14ac:dyDescent="0.3"/>
    <row r="40" ht="14.4" hidden="1" customHeight="1" x14ac:dyDescent="0.3"/>
    <row r="41" ht="14.4" hidden="1" customHeight="1" x14ac:dyDescent="0.3"/>
  </sheetData>
  <sheetProtection algorithmName="SHA-512" hashValue="FtBs518E/V6E5EY1A0tVm2LfmiX8pJQ2IUcrCrqes9f39d+5jcyXJLAesA2D8YSkQ+qoV58xwKo5+cbJDY400w==" saltValue="NmJvdvHI24QPPgO1mctq1w==" spinCount="100000" sheet="1" objects="1" scenarios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43"/>
  <sheetViews>
    <sheetView showGridLines="0" workbookViewId="0"/>
  </sheetViews>
  <sheetFormatPr baseColWidth="10" defaultColWidth="0" defaultRowHeight="14.4" zeroHeight="1" x14ac:dyDescent="0.3"/>
  <cols>
    <col min="1" max="1" width="2.77734375" style="41" customWidth="1"/>
    <col min="2" max="2" width="3.77734375" style="41" customWidth="1"/>
    <col min="3" max="3" width="32" style="41" bestFit="1" customWidth="1"/>
    <col min="4" max="4" width="72.88671875" style="41" bestFit="1" customWidth="1"/>
    <col min="5" max="5" width="18" style="41" bestFit="1" customWidth="1"/>
    <col min="6" max="6" width="3.88671875" style="41" customWidth="1"/>
    <col min="7" max="7" width="2.77734375" style="41" customWidth="1"/>
    <col min="8" max="8" width="11.5546875" style="41" hidden="1" customWidth="1"/>
    <col min="9" max="9" width="0" style="41" hidden="1" customWidth="1"/>
    <col min="10" max="16384" width="11.5546875" style="41" hidden="1"/>
  </cols>
  <sheetData>
    <row r="1" spans="2:7" x14ac:dyDescent="0.3"/>
    <row r="2" spans="2:7" x14ac:dyDescent="0.3">
      <c r="B2" s="46"/>
      <c r="C2" s="46"/>
      <c r="D2" s="46"/>
      <c r="E2" s="46"/>
      <c r="F2" s="46"/>
      <c r="G2" s="34"/>
    </row>
    <row r="3" spans="2:7" x14ac:dyDescent="0.3">
      <c r="B3" s="46"/>
      <c r="C3" s="46"/>
      <c r="D3" s="46"/>
      <c r="E3" s="46"/>
      <c r="F3" s="46"/>
      <c r="G3" s="34"/>
    </row>
    <row r="4" spans="2:7" x14ac:dyDescent="0.3">
      <c r="B4" s="46"/>
      <c r="C4" s="46"/>
      <c r="D4" s="46"/>
      <c r="E4" s="46"/>
      <c r="F4" s="46"/>
      <c r="G4" s="34"/>
    </row>
    <row r="5" spans="2:7" x14ac:dyDescent="0.3">
      <c r="B5" s="46"/>
      <c r="C5" s="46"/>
      <c r="D5" s="46"/>
      <c r="E5" s="46"/>
      <c r="F5" s="46"/>
      <c r="G5" s="34"/>
    </row>
    <row r="6" spans="2:7" x14ac:dyDescent="0.3">
      <c r="B6" s="46"/>
      <c r="C6" s="46"/>
      <c r="D6" s="46"/>
      <c r="E6" s="46"/>
      <c r="F6" s="46"/>
      <c r="G6" s="34"/>
    </row>
    <row r="7" spans="2:7" x14ac:dyDescent="0.3">
      <c r="B7" s="46"/>
      <c r="C7" s="53"/>
      <c r="D7" s="53"/>
      <c r="E7" s="53"/>
      <c r="F7" s="46"/>
      <c r="G7" s="34"/>
    </row>
    <row r="8" spans="2:7" x14ac:dyDescent="0.3">
      <c r="B8" s="42"/>
      <c r="C8" s="54"/>
      <c r="D8" s="43"/>
      <c r="E8" s="43"/>
      <c r="F8" s="44"/>
      <c r="G8" s="34"/>
    </row>
    <row r="9" spans="2:7" ht="15.6" x14ac:dyDescent="0.3">
      <c r="B9" s="45"/>
      <c r="C9" s="35" t="s">
        <v>81</v>
      </c>
      <c r="D9" s="36" t="s">
        <v>84</v>
      </c>
      <c r="E9" s="36" t="s">
        <v>82</v>
      </c>
      <c r="F9" s="47"/>
      <c r="G9" s="34"/>
    </row>
    <row r="10" spans="2:7" ht="15.6" x14ac:dyDescent="0.3">
      <c r="B10" s="45"/>
      <c r="C10" s="37" t="s">
        <v>80</v>
      </c>
      <c r="D10" s="38" t="s">
        <v>188</v>
      </c>
      <c r="E10" s="38" t="s">
        <v>178</v>
      </c>
      <c r="F10" s="47"/>
      <c r="G10" s="34"/>
    </row>
    <row r="11" spans="2:7" ht="15.6" x14ac:dyDescent="0.3">
      <c r="B11" s="45"/>
      <c r="C11" s="37" t="s">
        <v>80</v>
      </c>
      <c r="D11" s="38" t="s">
        <v>189</v>
      </c>
      <c r="E11" s="38" t="s">
        <v>178</v>
      </c>
      <c r="F11" s="47"/>
      <c r="G11" s="34"/>
    </row>
    <row r="12" spans="2:7" ht="15.6" x14ac:dyDescent="0.3">
      <c r="B12" s="45"/>
      <c r="C12" s="37" t="s">
        <v>80</v>
      </c>
      <c r="D12" s="38" t="s">
        <v>190</v>
      </c>
      <c r="E12" s="39" t="s">
        <v>183</v>
      </c>
      <c r="F12" s="47"/>
      <c r="G12" s="34"/>
    </row>
    <row r="13" spans="2:7" ht="15.6" x14ac:dyDescent="0.3">
      <c r="B13" s="45"/>
      <c r="C13" s="37" t="s">
        <v>18</v>
      </c>
      <c r="D13" s="38" t="s">
        <v>191</v>
      </c>
      <c r="E13" s="39" t="s">
        <v>18</v>
      </c>
      <c r="F13" s="47"/>
      <c r="G13" s="34"/>
    </row>
    <row r="14" spans="2:7" ht="15.6" x14ac:dyDescent="0.3">
      <c r="B14" s="45"/>
      <c r="C14" s="37" t="s">
        <v>18</v>
      </c>
      <c r="D14" s="38" t="s">
        <v>192</v>
      </c>
      <c r="E14" s="39" t="s">
        <v>18</v>
      </c>
      <c r="F14" s="47"/>
      <c r="G14" s="34"/>
    </row>
    <row r="15" spans="2:7" ht="15.6" x14ac:dyDescent="0.3">
      <c r="B15" s="45"/>
      <c r="C15" s="37" t="s">
        <v>18</v>
      </c>
      <c r="D15" s="38" t="s">
        <v>193</v>
      </c>
      <c r="E15" s="39" t="s">
        <v>18</v>
      </c>
      <c r="F15" s="47"/>
      <c r="G15" s="34"/>
    </row>
    <row r="16" spans="2:7" ht="15.6" x14ac:dyDescent="0.3">
      <c r="B16" s="45"/>
      <c r="C16" s="37" t="s">
        <v>18</v>
      </c>
      <c r="D16" s="38" t="s">
        <v>194</v>
      </c>
      <c r="E16" s="39" t="s">
        <v>18</v>
      </c>
      <c r="F16" s="47"/>
      <c r="G16" s="34"/>
    </row>
    <row r="17" spans="2:7" ht="15.6" x14ac:dyDescent="0.3">
      <c r="B17" s="45"/>
      <c r="C17" s="37" t="s">
        <v>18</v>
      </c>
      <c r="D17" s="38" t="s">
        <v>196</v>
      </c>
      <c r="E17" s="39" t="s">
        <v>18</v>
      </c>
      <c r="F17" s="47"/>
      <c r="G17" s="34"/>
    </row>
    <row r="18" spans="2:7" ht="15.6" x14ac:dyDescent="0.3">
      <c r="B18" s="45"/>
      <c r="C18" s="37" t="s">
        <v>18</v>
      </c>
      <c r="D18" s="38" t="s">
        <v>195</v>
      </c>
      <c r="E18" s="39" t="s">
        <v>18</v>
      </c>
      <c r="F18" s="47"/>
      <c r="G18" s="34"/>
    </row>
    <row r="19" spans="2:7" ht="15.6" x14ac:dyDescent="0.3">
      <c r="B19" s="45"/>
      <c r="C19" s="40" t="s">
        <v>87</v>
      </c>
      <c r="D19" s="38" t="s">
        <v>197</v>
      </c>
      <c r="E19" s="39" t="s">
        <v>86</v>
      </c>
      <c r="F19" s="47"/>
      <c r="G19" s="34"/>
    </row>
    <row r="20" spans="2:7" ht="15.6" x14ac:dyDescent="0.3">
      <c r="B20" s="45"/>
      <c r="C20" s="40" t="s">
        <v>87</v>
      </c>
      <c r="D20" s="38" t="s">
        <v>198</v>
      </c>
      <c r="E20" s="39" t="s">
        <v>86</v>
      </c>
      <c r="F20" s="47"/>
      <c r="G20" s="34"/>
    </row>
    <row r="21" spans="2:7" ht="15.6" x14ac:dyDescent="0.3">
      <c r="B21" s="45"/>
      <c r="C21" s="40" t="s">
        <v>87</v>
      </c>
      <c r="D21" s="38" t="s">
        <v>257</v>
      </c>
      <c r="E21" s="39" t="s">
        <v>86</v>
      </c>
      <c r="F21" s="47"/>
      <c r="G21" s="34"/>
    </row>
    <row r="22" spans="2:7" ht="15.6" x14ac:dyDescent="0.3">
      <c r="B22" s="45"/>
      <c r="C22" s="40" t="s">
        <v>87</v>
      </c>
      <c r="D22" s="38" t="s">
        <v>258</v>
      </c>
      <c r="E22" s="39" t="s">
        <v>86</v>
      </c>
      <c r="F22" s="47"/>
      <c r="G22" s="34"/>
    </row>
    <row r="23" spans="2:7" ht="15.6" x14ac:dyDescent="0.3">
      <c r="B23" s="45"/>
      <c r="C23" s="40" t="s">
        <v>87</v>
      </c>
      <c r="D23" s="38" t="s">
        <v>259</v>
      </c>
      <c r="E23" s="39" t="s">
        <v>86</v>
      </c>
      <c r="F23" s="47"/>
      <c r="G23" s="34"/>
    </row>
    <row r="24" spans="2:7" ht="15.6" x14ac:dyDescent="0.3">
      <c r="B24" s="45"/>
      <c r="C24" s="40" t="s">
        <v>87</v>
      </c>
      <c r="D24" s="38" t="s">
        <v>199</v>
      </c>
      <c r="E24" s="39" t="s">
        <v>86</v>
      </c>
      <c r="F24" s="47"/>
      <c r="G24" s="34"/>
    </row>
    <row r="25" spans="2:7" ht="15.6" x14ac:dyDescent="0.3">
      <c r="B25" s="45"/>
      <c r="C25" s="37" t="s">
        <v>88</v>
      </c>
      <c r="D25" s="38" t="s">
        <v>200</v>
      </c>
      <c r="E25" s="39" t="s">
        <v>83</v>
      </c>
      <c r="F25" s="47"/>
      <c r="G25" s="34"/>
    </row>
    <row r="26" spans="2:7" ht="15.6" x14ac:dyDescent="0.3">
      <c r="B26" s="45"/>
      <c r="C26" s="37" t="s">
        <v>88</v>
      </c>
      <c r="D26" s="38" t="s">
        <v>201</v>
      </c>
      <c r="E26" s="39" t="s">
        <v>83</v>
      </c>
      <c r="F26" s="47"/>
      <c r="G26" s="34"/>
    </row>
    <row r="27" spans="2:7" ht="15.6" x14ac:dyDescent="0.3">
      <c r="B27" s="45"/>
      <c r="C27" s="37" t="s">
        <v>88</v>
      </c>
      <c r="D27" s="38" t="s">
        <v>261</v>
      </c>
      <c r="E27" s="39" t="s">
        <v>83</v>
      </c>
      <c r="F27" s="47"/>
      <c r="G27" s="34"/>
    </row>
    <row r="28" spans="2:7" ht="15.6" x14ac:dyDescent="0.3">
      <c r="B28" s="45"/>
      <c r="C28" s="37" t="s">
        <v>88</v>
      </c>
      <c r="D28" s="38" t="s">
        <v>262</v>
      </c>
      <c r="E28" s="39" t="s">
        <v>83</v>
      </c>
      <c r="F28" s="47"/>
      <c r="G28" s="34"/>
    </row>
    <row r="29" spans="2:7" ht="15.6" x14ac:dyDescent="0.3">
      <c r="B29" s="45"/>
      <c r="C29" s="37" t="s">
        <v>88</v>
      </c>
      <c r="D29" s="38" t="s">
        <v>263</v>
      </c>
      <c r="E29" s="39" t="s">
        <v>83</v>
      </c>
      <c r="F29" s="47"/>
      <c r="G29" s="34"/>
    </row>
    <row r="30" spans="2:7" ht="15.6" x14ac:dyDescent="0.3">
      <c r="B30" s="82"/>
      <c r="C30" s="37" t="s">
        <v>88</v>
      </c>
      <c r="D30" s="38" t="s">
        <v>187</v>
      </c>
      <c r="E30" s="39" t="s">
        <v>83</v>
      </c>
      <c r="F30" s="83"/>
    </row>
    <row r="31" spans="2:7" ht="15.6" x14ac:dyDescent="0.3">
      <c r="B31" s="82"/>
      <c r="C31" s="40" t="s">
        <v>87</v>
      </c>
      <c r="D31" s="38" t="s">
        <v>185</v>
      </c>
      <c r="E31" s="39" t="s">
        <v>184</v>
      </c>
      <c r="F31" s="83"/>
    </row>
    <row r="32" spans="2:7" ht="15.6" x14ac:dyDescent="0.3">
      <c r="B32" s="82"/>
      <c r="C32" s="37" t="s">
        <v>87</v>
      </c>
      <c r="D32" s="38" t="s">
        <v>186</v>
      </c>
      <c r="E32" s="39" t="s">
        <v>184</v>
      </c>
      <c r="F32" s="83"/>
    </row>
    <row r="33" spans="2:6" ht="15.6" x14ac:dyDescent="0.3">
      <c r="B33" s="82"/>
      <c r="C33" s="40" t="s">
        <v>87</v>
      </c>
      <c r="D33" s="38" t="s">
        <v>205</v>
      </c>
      <c r="E33" s="39" t="s">
        <v>184</v>
      </c>
      <c r="F33" s="83"/>
    </row>
    <row r="34" spans="2:6" ht="15.6" x14ac:dyDescent="0.3">
      <c r="B34" s="82"/>
      <c r="C34" s="37" t="s">
        <v>85</v>
      </c>
      <c r="D34" s="38" t="s">
        <v>203</v>
      </c>
      <c r="E34" s="39" t="s">
        <v>184</v>
      </c>
      <c r="F34" s="83"/>
    </row>
    <row r="35" spans="2:6" ht="15.6" x14ac:dyDescent="0.3">
      <c r="B35" s="82"/>
      <c r="C35" s="40" t="s">
        <v>85</v>
      </c>
      <c r="D35" s="38" t="s">
        <v>202</v>
      </c>
      <c r="E35" s="39" t="s">
        <v>184</v>
      </c>
      <c r="F35" s="83"/>
    </row>
    <row r="36" spans="2:6" ht="15.6" x14ac:dyDescent="0.3">
      <c r="B36" s="82"/>
      <c r="C36" s="37" t="s">
        <v>117</v>
      </c>
      <c r="D36" s="38" t="s">
        <v>116</v>
      </c>
      <c r="E36" s="39" t="s">
        <v>115</v>
      </c>
      <c r="F36" s="83"/>
    </row>
    <row r="37" spans="2:6" ht="15.6" x14ac:dyDescent="0.3">
      <c r="B37" s="82"/>
      <c r="C37" s="40" t="s">
        <v>117</v>
      </c>
      <c r="D37" s="38" t="s">
        <v>204</v>
      </c>
      <c r="E37" s="39" t="s">
        <v>115</v>
      </c>
      <c r="F37" s="83"/>
    </row>
    <row r="38" spans="2:6" x14ac:dyDescent="0.3">
      <c r="B38" s="84"/>
      <c r="C38" s="48"/>
      <c r="D38" s="48"/>
      <c r="E38" s="48"/>
      <c r="F38" s="85"/>
    </row>
    <row r="39" spans="2:6" x14ac:dyDescent="0.3">
      <c r="C39" s="46"/>
      <c r="D39" s="46"/>
      <c r="E39" s="46"/>
      <c r="F39" s="301"/>
    </row>
    <row r="40" spans="2:6" hidden="1" x14ac:dyDescent="0.3">
      <c r="C40" s="46"/>
      <c r="D40" s="46"/>
      <c r="E40" s="46"/>
      <c r="F40" s="301"/>
    </row>
    <row r="41" spans="2:6" hidden="1" x14ac:dyDescent="0.3">
      <c r="C41" s="46"/>
      <c r="D41" s="46"/>
      <c r="E41" s="46"/>
    </row>
    <row r="42" spans="2:6" hidden="1" x14ac:dyDescent="0.3"/>
    <row r="43" spans="2:6" hidden="1" x14ac:dyDescent="0.3"/>
  </sheetData>
  <sheetProtection selectLockedCells="1" autoFilter="0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9"/>
  <sheetViews>
    <sheetView showGridLines="0" zoomScale="130" zoomScaleNormal="130" workbookViewId="0"/>
  </sheetViews>
  <sheetFormatPr baseColWidth="10" defaultColWidth="0" defaultRowHeight="14.4" customHeight="1" zeroHeight="1" x14ac:dyDescent="0.3"/>
  <cols>
    <col min="1" max="1" width="2.77734375" customWidth="1"/>
    <col min="2" max="2" width="3.77734375" customWidth="1"/>
    <col min="3" max="3" width="22.21875" bestFit="1" customWidth="1"/>
    <col min="4" max="4" width="54.44140625" bestFit="1" customWidth="1"/>
    <col min="5" max="5" width="13.88671875" customWidth="1"/>
    <col min="6" max="6" width="3.88671875" customWidth="1"/>
    <col min="7" max="7" width="2.7773437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23"/>
      <c r="C2" s="24"/>
      <c r="D2" s="24"/>
      <c r="E2" s="24"/>
      <c r="F2" s="25"/>
      <c r="G2" s="2"/>
    </row>
    <row r="3" spans="2:7" x14ac:dyDescent="0.3">
      <c r="B3" s="26"/>
      <c r="C3" s="27"/>
      <c r="D3" s="27"/>
      <c r="E3" s="27"/>
      <c r="F3" s="28"/>
      <c r="G3" s="2"/>
    </row>
    <row r="4" spans="2:7" x14ac:dyDescent="0.3">
      <c r="B4" s="26"/>
      <c r="C4" s="27"/>
      <c r="D4" s="27"/>
      <c r="E4" s="27"/>
      <c r="F4" s="28"/>
      <c r="G4" s="2"/>
    </row>
    <row r="5" spans="2:7" x14ac:dyDescent="0.3">
      <c r="B5" s="26"/>
      <c r="C5" s="27"/>
      <c r="D5" s="27"/>
      <c r="E5" s="27"/>
      <c r="F5" s="28"/>
      <c r="G5" s="2"/>
    </row>
    <row r="6" spans="2:7" x14ac:dyDescent="0.3">
      <c r="B6" s="26"/>
      <c r="C6" s="27"/>
      <c r="D6" s="27"/>
      <c r="E6" s="27"/>
      <c r="F6" s="28"/>
      <c r="G6" s="2"/>
    </row>
    <row r="7" spans="2:7" ht="15" thickBot="1" x14ac:dyDescent="0.35">
      <c r="B7" s="26"/>
      <c r="C7" s="12"/>
      <c r="D7" s="12"/>
      <c r="E7" s="12"/>
      <c r="F7" s="28"/>
      <c r="G7" s="2"/>
    </row>
    <row r="8" spans="2:7" ht="15" thickTop="1" x14ac:dyDescent="0.3">
      <c r="B8" s="26"/>
      <c r="C8" s="1"/>
      <c r="D8" s="27"/>
      <c r="E8" s="27"/>
      <c r="F8" s="28"/>
      <c r="G8" s="2"/>
    </row>
    <row r="9" spans="2:7" x14ac:dyDescent="0.3">
      <c r="B9" s="26"/>
      <c r="C9" s="31" t="s">
        <v>103</v>
      </c>
      <c r="D9" s="27"/>
      <c r="E9" s="1"/>
      <c r="F9" s="20"/>
    </row>
    <row r="10" spans="2:7" x14ac:dyDescent="0.3">
      <c r="B10" s="26"/>
      <c r="C10" s="50">
        <v>42948</v>
      </c>
      <c r="D10" s="27" t="s">
        <v>100</v>
      </c>
      <c r="E10" s="1"/>
      <c r="F10" s="20"/>
    </row>
    <row r="11" spans="2:7" x14ac:dyDescent="0.3">
      <c r="B11" s="26"/>
      <c r="C11" s="50">
        <v>43282</v>
      </c>
      <c r="D11" s="27" t="s">
        <v>100</v>
      </c>
      <c r="E11" s="1"/>
      <c r="F11" s="20"/>
    </row>
    <row r="12" spans="2:7" x14ac:dyDescent="0.3">
      <c r="B12" s="26"/>
      <c r="C12" s="50">
        <v>43313</v>
      </c>
      <c r="D12" s="27" t="s">
        <v>90</v>
      </c>
      <c r="E12" s="1"/>
      <c r="F12" s="20"/>
    </row>
    <row r="13" spans="2:7" x14ac:dyDescent="0.3">
      <c r="B13" s="26"/>
      <c r="C13" s="50"/>
      <c r="D13" s="27"/>
      <c r="E13" s="1"/>
      <c r="F13" s="20"/>
    </row>
    <row r="14" spans="2:7" x14ac:dyDescent="0.3">
      <c r="B14" s="26"/>
      <c r="C14" s="19" t="s">
        <v>89</v>
      </c>
      <c r="D14" s="27" t="s">
        <v>215</v>
      </c>
      <c r="E14" s="1"/>
      <c r="F14" s="20"/>
    </row>
    <row r="15" spans="2:7" x14ac:dyDescent="0.3">
      <c r="B15" s="26"/>
      <c r="C15" s="33" t="s">
        <v>89</v>
      </c>
      <c r="D15" s="27" t="s">
        <v>91</v>
      </c>
      <c r="E15" s="1"/>
      <c r="F15" s="20"/>
    </row>
    <row r="16" spans="2:7" x14ac:dyDescent="0.3">
      <c r="B16" s="26"/>
      <c r="C16" s="32" t="s">
        <v>89</v>
      </c>
      <c r="D16" s="27" t="s">
        <v>92</v>
      </c>
      <c r="E16" s="1"/>
      <c r="F16" s="20"/>
    </row>
    <row r="17" spans="2:7" x14ac:dyDescent="0.3">
      <c r="B17" s="26"/>
      <c r="C17" s="27"/>
      <c r="D17" s="27"/>
      <c r="E17" s="1"/>
      <c r="F17" s="20"/>
    </row>
    <row r="18" spans="2:7" x14ac:dyDescent="0.3">
      <c r="B18" s="26"/>
      <c r="C18" s="27"/>
      <c r="D18" s="27"/>
      <c r="E18" s="1"/>
      <c r="F18" s="20"/>
    </row>
    <row r="19" spans="2:7" x14ac:dyDescent="0.3">
      <c r="B19" s="29"/>
      <c r="C19" s="30"/>
      <c r="D19" s="30"/>
      <c r="E19" s="21"/>
      <c r="F19" s="22"/>
    </row>
    <row r="20" spans="2:7" x14ac:dyDescent="0.3">
      <c r="B20" s="27"/>
      <c r="C20" s="27"/>
      <c r="D20" s="27"/>
      <c r="E20" s="1"/>
      <c r="F20" s="1"/>
    </row>
    <row r="21" spans="2:7" hidden="1" x14ac:dyDescent="0.3">
      <c r="B21" s="27"/>
      <c r="C21" s="27"/>
      <c r="D21" s="27"/>
      <c r="E21" s="1"/>
      <c r="F21" s="1"/>
    </row>
    <row r="22" spans="2:7" hidden="1" x14ac:dyDescent="0.3">
      <c r="B22" s="27"/>
      <c r="C22" s="27"/>
      <c r="D22" s="27"/>
      <c r="E22" s="1"/>
      <c r="F22" s="1"/>
    </row>
    <row r="23" spans="2:7" hidden="1" x14ac:dyDescent="0.3">
      <c r="B23" s="27"/>
      <c r="C23" s="27"/>
      <c r="D23" s="27"/>
      <c r="E23" s="1"/>
      <c r="F23" s="1"/>
    </row>
    <row r="24" spans="2:7" hidden="1" x14ac:dyDescent="0.3">
      <c r="B24" s="27"/>
      <c r="C24" s="27"/>
      <c r="D24" s="27"/>
      <c r="E24" s="1"/>
      <c r="F24" s="1"/>
    </row>
    <row r="25" spans="2:7" hidden="1" x14ac:dyDescent="0.3">
      <c r="B25" s="27"/>
      <c r="C25" s="27"/>
      <c r="D25" s="27"/>
      <c r="E25" s="27"/>
      <c r="F25" s="27"/>
      <c r="G25" s="2"/>
    </row>
    <row r="26" spans="2:7" hidden="1" x14ac:dyDescent="0.3">
      <c r="B26" s="27"/>
      <c r="C26" s="27"/>
      <c r="D26" s="27"/>
      <c r="E26" s="27"/>
      <c r="F26" s="27"/>
      <c r="G26" s="2"/>
    </row>
    <row r="27" spans="2:7" hidden="1" x14ac:dyDescent="0.3">
      <c r="B27" s="27"/>
      <c r="C27" s="27"/>
      <c r="D27" s="27"/>
      <c r="E27" s="27"/>
      <c r="F27" s="27"/>
      <c r="G27" s="2"/>
    </row>
    <row r="28" spans="2:7" hidden="1" x14ac:dyDescent="0.3">
      <c r="B28" s="27"/>
      <c r="C28" s="27"/>
      <c r="D28" s="27"/>
      <c r="E28" s="27"/>
      <c r="F28" s="27"/>
      <c r="G28" s="2"/>
    </row>
    <row r="29" spans="2:7" hidden="1" x14ac:dyDescent="0.3">
      <c r="B29" s="27"/>
      <c r="C29" s="27"/>
      <c r="D29" s="27"/>
      <c r="E29" s="27"/>
      <c r="F29" s="27"/>
      <c r="G29" s="2"/>
    </row>
  </sheetData>
  <sheetProtection algorithmName="SHA-512" hashValue="b2os9KvpGKf0fY6zqeTXclZ2Wdn7Cbzgj40mC7LpilaA+5Aj+FgjiIguD0S3zSw+fU1MEdQXqtugNcq60dypjw==" saltValue="BOYvI+Bp4nt3DB9YTs1YSw==" spinCount="100000" sheet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Y77"/>
  <sheetViews>
    <sheetView showGridLines="0" zoomScale="70" zoomScaleNormal="70" workbookViewId="0">
      <pane xSplit="3" ySplit="8" topLeftCell="D9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ColWidth="0" defaultRowHeight="14.4" x14ac:dyDescent="0.3"/>
  <cols>
    <col min="1" max="1" width="3.88671875" style="13" customWidth="1"/>
    <col min="2" max="2" width="17.33203125" style="13" customWidth="1"/>
    <col min="3" max="3" width="71.21875" style="13" customWidth="1"/>
    <col min="4" max="4" width="13.77734375" style="13" bestFit="1" customWidth="1"/>
    <col min="5" max="5" width="11.5546875" style="86" customWidth="1"/>
    <col min="6" max="6" width="5.21875" style="13" bestFit="1" customWidth="1"/>
    <col min="7" max="7" width="32.6640625" style="13" bestFit="1" customWidth="1"/>
    <col min="8" max="8" width="10.5546875" style="13" bestFit="1" customWidth="1"/>
    <col min="9" max="9" width="10.44140625" style="13" customWidth="1"/>
    <col min="10" max="10" width="11.88671875" style="13" bestFit="1" customWidth="1"/>
    <col min="11" max="11" width="11.77734375" style="13" customWidth="1"/>
    <col min="12" max="12" width="14.109375" style="13" bestFit="1" customWidth="1"/>
    <col min="13" max="13" width="10.6640625" style="13" customWidth="1"/>
    <col min="14" max="14" width="11.5546875" style="13" customWidth="1"/>
    <col min="15" max="25" width="0" style="13" hidden="1" customWidth="1"/>
    <col min="26" max="16384" width="11.5546875" style="13" hidden="1"/>
  </cols>
  <sheetData>
    <row r="2" spans="2:13" ht="15.6" x14ac:dyDescent="0.3">
      <c r="C2" s="14" t="s">
        <v>2</v>
      </c>
    </row>
    <row r="3" spans="2:13" ht="15.6" customHeight="1" x14ac:dyDescent="0.3">
      <c r="C3" s="14" t="s">
        <v>1</v>
      </c>
    </row>
    <row r="4" spans="2:13" ht="15.6" customHeight="1" thickBot="1" x14ac:dyDescent="0.35">
      <c r="B4" s="15"/>
      <c r="C4" s="16" t="s">
        <v>3</v>
      </c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3" ht="16.2" thickTop="1" x14ac:dyDescent="0.3">
      <c r="B5" s="17"/>
      <c r="C5" s="18"/>
      <c r="D5" s="3"/>
    </row>
    <row r="6" spans="2:13" ht="14.4" customHeight="1" x14ac:dyDescent="0.3">
      <c r="B6" s="289" t="s">
        <v>28</v>
      </c>
      <c r="C6" s="289"/>
      <c r="D6" s="289"/>
      <c r="F6" s="289" t="s">
        <v>93</v>
      </c>
      <c r="G6" s="289"/>
      <c r="H6" s="289"/>
      <c r="I6" s="289"/>
      <c r="J6" s="289"/>
      <c r="K6" s="289"/>
      <c r="L6" s="289"/>
      <c r="M6" s="289"/>
    </row>
    <row r="8" spans="2:13" x14ac:dyDescent="0.3">
      <c r="B8" s="207" t="s">
        <v>4</v>
      </c>
      <c r="C8" s="207" t="s">
        <v>5</v>
      </c>
      <c r="D8" s="208">
        <v>43343</v>
      </c>
      <c r="F8" s="290" t="s">
        <v>39</v>
      </c>
      <c r="G8" s="290"/>
      <c r="H8" s="203">
        <v>42978</v>
      </c>
      <c r="I8" s="203">
        <v>43312</v>
      </c>
      <c r="J8" s="203">
        <v>43343</v>
      </c>
      <c r="K8" s="203" t="s">
        <v>40</v>
      </c>
      <c r="L8" s="203" t="s">
        <v>41</v>
      </c>
      <c r="M8" s="203" t="s">
        <v>42</v>
      </c>
    </row>
    <row r="9" spans="2:13" x14ac:dyDescent="0.3">
      <c r="B9" s="188">
        <v>300000</v>
      </c>
      <c r="C9" s="189" t="s">
        <v>6</v>
      </c>
      <c r="D9" s="190">
        <v>2570354.3299999996</v>
      </c>
      <c r="E9" s="299">
        <v>31</v>
      </c>
      <c r="F9" s="218">
        <v>1</v>
      </c>
      <c r="G9" s="219" t="s">
        <v>56</v>
      </c>
      <c r="H9" s="173">
        <v>79171.77</v>
      </c>
      <c r="I9" s="173">
        <v>84812.26</v>
      </c>
      <c r="J9" s="173">
        <v>92454.36</v>
      </c>
      <c r="K9" s="174">
        <v>0.16776926927363123</v>
      </c>
      <c r="L9" s="174">
        <v>9.0106076645051214E-2</v>
      </c>
      <c r="M9" s="175">
        <v>0.25306549272442963</v>
      </c>
    </row>
    <row r="10" spans="2:13" x14ac:dyDescent="0.3">
      <c r="B10" s="188">
        <v>400000</v>
      </c>
      <c r="C10" s="189" t="s">
        <v>7</v>
      </c>
      <c r="D10" s="190">
        <v>1281854.2800000003</v>
      </c>
      <c r="E10" s="299">
        <v>22</v>
      </c>
      <c r="F10" s="218">
        <f t="shared" ref="F10:F33" si="0">+F9+1</f>
        <v>2</v>
      </c>
      <c r="G10" s="219" t="s">
        <v>60</v>
      </c>
      <c r="H10" s="173">
        <v>45787.16</v>
      </c>
      <c r="I10" s="173">
        <v>42888.91</v>
      </c>
      <c r="J10" s="173">
        <v>47043.71</v>
      </c>
      <c r="K10" s="174">
        <v>2.7443283226127102E-2</v>
      </c>
      <c r="L10" s="174">
        <v>9.6873527445672902E-2</v>
      </c>
      <c r="M10" s="175">
        <v>0.12876774714286246</v>
      </c>
    </row>
    <row r="11" spans="2:13" x14ac:dyDescent="0.3">
      <c r="B11" s="188">
        <v>411500</v>
      </c>
      <c r="C11" s="191" t="s">
        <v>8</v>
      </c>
      <c r="D11" s="190">
        <v>1012465.8899999999</v>
      </c>
      <c r="E11" s="299">
        <v>24</v>
      </c>
      <c r="F11" s="218">
        <f t="shared" si="0"/>
        <v>3</v>
      </c>
      <c r="G11" s="219" t="s">
        <v>75</v>
      </c>
      <c r="H11" s="173">
        <v>38088.89</v>
      </c>
      <c r="I11" s="173">
        <v>36959.89</v>
      </c>
      <c r="J11" s="173">
        <v>41726.22</v>
      </c>
      <c r="K11" s="174">
        <v>9.5495825685652846E-2</v>
      </c>
      <c r="L11" s="174">
        <v>0.12895952882976669</v>
      </c>
      <c r="M11" s="175">
        <v>0.11421274695782817</v>
      </c>
    </row>
    <row r="12" spans="2:13" x14ac:dyDescent="0.3">
      <c r="B12" s="180">
        <v>414000</v>
      </c>
      <c r="C12" s="181" t="s">
        <v>9</v>
      </c>
      <c r="D12" s="182">
        <v>48992.290000000008</v>
      </c>
      <c r="E12" s="300">
        <v>16</v>
      </c>
      <c r="F12" s="218">
        <f t="shared" si="0"/>
        <v>4</v>
      </c>
      <c r="G12" s="219" t="s">
        <v>55</v>
      </c>
      <c r="H12" s="173">
        <v>39001.72</v>
      </c>
      <c r="I12" s="173">
        <v>26117.34</v>
      </c>
      <c r="J12" s="173">
        <v>30298</v>
      </c>
      <c r="K12" s="174">
        <v>-0.22316246565536091</v>
      </c>
      <c r="L12" s="174">
        <v>0.16007219724520194</v>
      </c>
      <c r="M12" s="175">
        <v>8.2931495048635548E-2</v>
      </c>
    </row>
    <row r="13" spans="2:13" x14ac:dyDescent="0.3">
      <c r="B13" s="188">
        <v>415500</v>
      </c>
      <c r="C13" s="191" t="s">
        <v>10</v>
      </c>
      <c r="D13" s="190">
        <v>92372.6</v>
      </c>
      <c r="E13" s="300">
        <v>42</v>
      </c>
      <c r="F13" s="218">
        <f t="shared" si="0"/>
        <v>5</v>
      </c>
      <c r="G13" s="219" t="s">
        <v>57</v>
      </c>
      <c r="H13" s="173">
        <v>26824.1</v>
      </c>
      <c r="I13" s="173">
        <v>23599.73</v>
      </c>
      <c r="J13" s="173">
        <v>28006.73</v>
      </c>
      <c r="K13" s="174">
        <v>4.4088338471747424E-2</v>
      </c>
      <c r="L13" s="174">
        <v>0.18673942456121329</v>
      </c>
      <c r="M13" s="175">
        <v>7.6659845214980288E-2</v>
      </c>
    </row>
    <row r="14" spans="2:13" x14ac:dyDescent="0.3">
      <c r="B14" s="180">
        <v>419500</v>
      </c>
      <c r="C14" s="181" t="s">
        <v>11</v>
      </c>
      <c r="D14" s="182">
        <v>20984.210000000003</v>
      </c>
      <c r="E14" s="300">
        <v>12</v>
      </c>
      <c r="F14" s="218">
        <f t="shared" si="0"/>
        <v>6</v>
      </c>
      <c r="G14" s="219" t="s">
        <v>71</v>
      </c>
      <c r="H14" s="173">
        <v>20842.96</v>
      </c>
      <c r="I14" s="173">
        <v>21891.33</v>
      </c>
      <c r="J14" s="173">
        <v>23265.14</v>
      </c>
      <c r="K14" s="174">
        <v>0.11621094124826792</v>
      </c>
      <c r="L14" s="174">
        <v>6.2755894685247338E-2</v>
      </c>
      <c r="M14" s="175">
        <v>6.3681194887973233E-2</v>
      </c>
    </row>
    <row r="15" spans="2:13" x14ac:dyDescent="0.3">
      <c r="B15" s="183"/>
      <c r="C15" s="184" t="s">
        <v>12</v>
      </c>
      <c r="D15" s="185">
        <v>38833.08</v>
      </c>
      <c r="E15" s="300">
        <v>3</v>
      </c>
      <c r="F15" s="218">
        <f t="shared" si="0"/>
        <v>7</v>
      </c>
      <c r="G15" s="219" t="s">
        <v>61</v>
      </c>
      <c r="H15" s="173">
        <v>16819.29</v>
      </c>
      <c r="I15" s="173">
        <v>19217.14</v>
      </c>
      <c r="J15" s="173">
        <v>22254.81</v>
      </c>
      <c r="K15" s="174">
        <v>0.32317178668065072</v>
      </c>
      <c r="L15" s="174">
        <v>0.15807086798555892</v>
      </c>
      <c r="M15" s="175">
        <v>6.0915725966180112E-2</v>
      </c>
    </row>
    <row r="16" spans="2:13" x14ac:dyDescent="0.3">
      <c r="B16" s="183"/>
      <c r="C16" s="186" t="s">
        <v>13</v>
      </c>
      <c r="D16" s="185">
        <v>75794.150000000009</v>
      </c>
      <c r="E16" s="300">
        <v>21</v>
      </c>
      <c r="F16" s="218">
        <f t="shared" si="0"/>
        <v>8</v>
      </c>
      <c r="G16" s="219" t="s">
        <v>59</v>
      </c>
      <c r="H16" s="173">
        <v>16820.88</v>
      </c>
      <c r="I16" s="173">
        <v>17531</v>
      </c>
      <c r="J16" s="173">
        <v>18212.419999999998</v>
      </c>
      <c r="K16" s="174">
        <v>8.2726944131341407E-2</v>
      </c>
      <c r="L16" s="174">
        <v>3.8869431293137691E-2</v>
      </c>
      <c r="M16" s="175">
        <v>4.9850921481737108E-2</v>
      </c>
    </row>
    <row r="17" spans="2:13" x14ac:dyDescent="0.3">
      <c r="B17" s="183"/>
      <c r="C17" s="187" t="s">
        <v>14</v>
      </c>
      <c r="D17" s="185">
        <v>1268458.01</v>
      </c>
      <c r="E17" s="300">
        <v>7</v>
      </c>
      <c r="F17" s="218">
        <f t="shared" si="0"/>
        <v>9</v>
      </c>
      <c r="G17" s="219" t="s">
        <v>66</v>
      </c>
      <c r="H17" s="173">
        <v>19989.650000000001</v>
      </c>
      <c r="I17" s="173">
        <v>15224.56</v>
      </c>
      <c r="J17" s="173">
        <v>18166.3</v>
      </c>
      <c r="K17" s="174">
        <v>-9.1214703609117875E-2</v>
      </c>
      <c r="L17" s="174">
        <v>0.1932233181123133</v>
      </c>
      <c r="M17" s="175">
        <v>4.9724682107796819E-2</v>
      </c>
    </row>
    <row r="18" spans="2:13" x14ac:dyDescent="0.3">
      <c r="B18" s="183"/>
      <c r="C18" s="187" t="s">
        <v>15</v>
      </c>
      <c r="D18" s="185">
        <v>13396.270000000251</v>
      </c>
      <c r="E18" s="300">
        <v>25</v>
      </c>
      <c r="F18" s="218">
        <f t="shared" si="0"/>
        <v>10</v>
      </c>
      <c r="G18" s="219" t="s">
        <v>64</v>
      </c>
      <c r="H18" s="173">
        <v>9335.65</v>
      </c>
      <c r="I18" s="173">
        <v>8063.17</v>
      </c>
      <c r="J18" s="173">
        <v>9263.6299999999992</v>
      </c>
      <c r="K18" s="174">
        <v>-7.7145137189162938E-3</v>
      </c>
      <c r="L18" s="174">
        <v>0.1488818913653065</v>
      </c>
      <c r="M18" s="175">
        <v>2.5356349774816545E-2</v>
      </c>
    </row>
    <row r="19" spans="2:13" x14ac:dyDescent="0.3">
      <c r="B19" s="183">
        <v>500000</v>
      </c>
      <c r="C19" s="187" t="s">
        <v>16</v>
      </c>
      <c r="D19" s="185">
        <v>914536.59000000032</v>
      </c>
      <c r="E19" s="300">
        <v>20</v>
      </c>
      <c r="F19" s="218">
        <f t="shared" si="0"/>
        <v>11</v>
      </c>
      <c r="G19" s="219" t="s">
        <v>58</v>
      </c>
      <c r="H19" s="173">
        <v>11034.69</v>
      </c>
      <c r="I19" s="173">
        <v>8783.09</v>
      </c>
      <c r="J19" s="173">
        <v>9247.27</v>
      </c>
      <c r="K19" s="174">
        <v>-0.16198189527752926</v>
      </c>
      <c r="L19" s="174">
        <v>5.2849281972517703E-2</v>
      </c>
      <c r="M19" s="175">
        <v>2.5311569285708501E-2</v>
      </c>
    </row>
    <row r="20" spans="2:13" x14ac:dyDescent="0.3">
      <c r="B20" s="188">
        <v>510000</v>
      </c>
      <c r="C20" s="192" t="s">
        <v>17</v>
      </c>
      <c r="D20" s="190">
        <v>730403.27</v>
      </c>
      <c r="E20" s="300">
        <v>23</v>
      </c>
      <c r="F20" s="218">
        <f t="shared" si="0"/>
        <v>12</v>
      </c>
      <c r="G20" s="219" t="s">
        <v>206</v>
      </c>
      <c r="H20" s="173">
        <v>9916.8700000000008</v>
      </c>
      <c r="I20" s="173">
        <v>6540.81</v>
      </c>
      <c r="J20" s="173">
        <v>7576</v>
      </c>
      <c r="K20" s="174">
        <v>-0.23604927764506345</v>
      </c>
      <c r="L20" s="174">
        <v>0.15826633092843223</v>
      </c>
      <c r="M20" s="175">
        <v>2.0736979552725032E-2</v>
      </c>
    </row>
    <row r="21" spans="2:13" x14ac:dyDescent="0.3">
      <c r="B21" s="180">
        <v>511500</v>
      </c>
      <c r="C21" s="181" t="s">
        <v>18</v>
      </c>
      <c r="D21" s="182">
        <v>75640.939999999973</v>
      </c>
      <c r="E21" s="300">
        <v>39</v>
      </c>
      <c r="F21" s="218">
        <f t="shared" si="0"/>
        <v>13</v>
      </c>
      <c r="G21" s="219" t="s">
        <v>62</v>
      </c>
      <c r="H21" s="173">
        <v>5277.89</v>
      </c>
      <c r="I21" s="173">
        <v>5565.55</v>
      </c>
      <c r="J21" s="173">
        <v>5836.49</v>
      </c>
      <c r="K21" s="174">
        <v>0.10583774955521985</v>
      </c>
      <c r="L21" s="174">
        <v>4.8681621762449279E-2</v>
      </c>
      <c r="M21" s="175">
        <v>1.5975603720919232E-2</v>
      </c>
    </row>
    <row r="22" spans="2:13" x14ac:dyDescent="0.3">
      <c r="B22" s="188">
        <v>512000</v>
      </c>
      <c r="C22" s="191" t="s">
        <v>19</v>
      </c>
      <c r="D22" s="190">
        <v>296279.46999999997</v>
      </c>
      <c r="E22" s="300">
        <v>59</v>
      </c>
      <c r="F22" s="218">
        <f t="shared" si="0"/>
        <v>14</v>
      </c>
      <c r="G22" s="219" t="s">
        <v>67</v>
      </c>
      <c r="H22" s="173">
        <v>3477.6</v>
      </c>
      <c r="I22" s="173">
        <v>3917</v>
      </c>
      <c r="J22" s="173">
        <v>4634.1499999999996</v>
      </c>
      <c r="K22" s="174">
        <v>0.33257131354957425</v>
      </c>
      <c r="L22" s="174">
        <v>0.18308654582588701</v>
      </c>
      <c r="M22" s="175">
        <v>1.26845662347229E-2</v>
      </c>
    </row>
    <row r="23" spans="2:13" x14ac:dyDescent="0.3">
      <c r="B23" s="180">
        <v>513000</v>
      </c>
      <c r="C23" s="181" t="s">
        <v>20</v>
      </c>
      <c r="D23" s="182">
        <v>42950.51999999999</v>
      </c>
      <c r="E23" s="300">
        <v>34</v>
      </c>
      <c r="F23" s="218">
        <f t="shared" si="0"/>
        <v>15</v>
      </c>
      <c r="G23" s="219" t="s">
        <v>223</v>
      </c>
      <c r="H23" s="173">
        <v>4690.1000000000004</v>
      </c>
      <c r="I23" s="173">
        <v>3923.73</v>
      </c>
      <c r="J23" s="173">
        <v>4365</v>
      </c>
      <c r="K23" s="174">
        <v>-6.9316219270378121E-2</v>
      </c>
      <c r="L23" s="174">
        <v>0.11246186664220015</v>
      </c>
      <c r="M23" s="175">
        <v>1.1947850547471588E-2</v>
      </c>
    </row>
    <row r="24" spans="2:13" x14ac:dyDescent="0.3">
      <c r="B24" s="188">
        <v>514000</v>
      </c>
      <c r="C24" s="191" t="s">
        <v>21</v>
      </c>
      <c r="D24" s="190">
        <v>26257.730000000007</v>
      </c>
      <c r="E24" s="300">
        <v>40</v>
      </c>
      <c r="F24" s="218">
        <f t="shared" si="0"/>
        <v>16</v>
      </c>
      <c r="G24" s="219" t="s">
        <v>70</v>
      </c>
      <c r="H24" s="173">
        <v>1791.86</v>
      </c>
      <c r="I24" s="173">
        <v>3561.47</v>
      </c>
      <c r="J24" s="173">
        <v>3650.51</v>
      </c>
      <c r="K24" s="174">
        <v>1.0372741173975646</v>
      </c>
      <c r="L24" s="174">
        <v>2.50009125445394E-2</v>
      </c>
      <c r="M24" s="175">
        <v>9.9921530130699914E-3</v>
      </c>
    </row>
    <row r="25" spans="2:13" x14ac:dyDescent="0.3">
      <c r="B25" s="188">
        <v>514500</v>
      </c>
      <c r="C25" s="191" t="s">
        <v>104</v>
      </c>
      <c r="D25" s="190">
        <v>28360.110000000008</v>
      </c>
      <c r="E25" s="300">
        <v>6</v>
      </c>
      <c r="F25" s="218">
        <f t="shared" si="0"/>
        <v>17</v>
      </c>
      <c r="G25" s="219" t="s">
        <v>68</v>
      </c>
      <c r="H25" s="173">
        <v>971.17</v>
      </c>
      <c r="I25" s="173">
        <v>1450.85</v>
      </c>
      <c r="J25" s="173">
        <v>1735.59</v>
      </c>
      <c r="K25" s="174">
        <v>0.78711245199089763</v>
      </c>
      <c r="L25" s="174">
        <v>0.19625736637143754</v>
      </c>
      <c r="M25" s="175">
        <v>4.7506460324596139E-3</v>
      </c>
    </row>
    <row r="26" spans="2:13" x14ac:dyDescent="0.3">
      <c r="B26" s="188">
        <v>515000</v>
      </c>
      <c r="C26" s="191" t="s">
        <v>105</v>
      </c>
      <c r="D26" s="190">
        <v>5619.0399999999991</v>
      </c>
      <c r="E26" s="300">
        <v>18</v>
      </c>
      <c r="F26" s="218">
        <f t="shared" si="0"/>
        <v>18</v>
      </c>
      <c r="G26" s="219" t="s">
        <v>65</v>
      </c>
      <c r="H26" s="173">
        <v>1870.24</v>
      </c>
      <c r="I26" s="173">
        <v>1163.73</v>
      </c>
      <c r="J26" s="173">
        <v>1468.2</v>
      </c>
      <c r="K26" s="174">
        <v>-0.21496706305073143</v>
      </c>
      <c r="L26" s="174">
        <v>0.26163285298136163</v>
      </c>
      <c r="M26" s="175">
        <v>4.0187478061392409E-3</v>
      </c>
    </row>
    <row r="27" spans="2:13" x14ac:dyDescent="0.3">
      <c r="B27" s="188">
        <v>515500</v>
      </c>
      <c r="C27" s="191" t="s">
        <v>106</v>
      </c>
      <c r="D27" s="190">
        <v>6568.3799999999992</v>
      </c>
      <c r="E27" s="300">
        <v>38</v>
      </c>
      <c r="F27" s="218">
        <f t="shared" si="0"/>
        <v>19</v>
      </c>
      <c r="G27" s="219" t="s">
        <v>69</v>
      </c>
      <c r="H27" s="173">
        <v>177.11</v>
      </c>
      <c r="I27" s="173">
        <v>804.51</v>
      </c>
      <c r="J27" s="173">
        <v>711.98</v>
      </c>
      <c r="K27" s="174">
        <v>3.0199875783411434</v>
      </c>
      <c r="L27" s="174">
        <v>-0.11501410796633971</v>
      </c>
      <c r="M27" s="175">
        <v>1.9488271781875881E-3</v>
      </c>
    </row>
    <row r="28" spans="2:13" x14ac:dyDescent="0.3">
      <c r="B28" s="188">
        <v>516000</v>
      </c>
      <c r="C28" s="191" t="s">
        <v>107</v>
      </c>
      <c r="D28" s="190">
        <v>14883.059999999998</v>
      </c>
      <c r="E28" s="300">
        <v>4</v>
      </c>
      <c r="F28" s="218">
        <f t="shared" si="0"/>
        <v>20</v>
      </c>
      <c r="G28" s="219" t="s">
        <v>207</v>
      </c>
      <c r="H28" s="173">
        <v>1796.92</v>
      </c>
      <c r="I28" s="173">
        <v>210.69</v>
      </c>
      <c r="J28" s="173">
        <v>454</v>
      </c>
      <c r="K28" s="174">
        <v>-0.74734545778331807</v>
      </c>
      <c r="L28" s="174">
        <v>1.1548246238549527</v>
      </c>
      <c r="M28" s="175">
        <v>1.2426859446854756E-3</v>
      </c>
    </row>
    <row r="29" spans="2:13" x14ac:dyDescent="0.3">
      <c r="B29" s="188">
        <v>516600</v>
      </c>
      <c r="C29" s="191" t="s">
        <v>10</v>
      </c>
      <c r="D29" s="190">
        <v>62183.67</v>
      </c>
      <c r="E29" s="300">
        <v>60</v>
      </c>
      <c r="F29" s="220">
        <f t="shared" si="0"/>
        <v>21</v>
      </c>
      <c r="G29" s="221" t="s">
        <v>78</v>
      </c>
      <c r="H29" s="173">
        <v>-2070</v>
      </c>
      <c r="I29" s="173">
        <v>-105.75</v>
      </c>
      <c r="J29" s="173">
        <v>90.69</v>
      </c>
      <c r="K29" s="174">
        <v>1.0438115942028985</v>
      </c>
      <c r="L29" s="174">
        <v>1.8575886524822693</v>
      </c>
      <c r="M29" s="175">
        <v>2.482360976289114E-4</v>
      </c>
    </row>
    <row r="30" spans="2:13" x14ac:dyDescent="0.3">
      <c r="B30" s="188">
        <v>517000</v>
      </c>
      <c r="C30" s="191" t="s">
        <v>108</v>
      </c>
      <c r="D30" s="190">
        <v>8562.3000000000011</v>
      </c>
      <c r="E30" s="300">
        <v>62</v>
      </c>
      <c r="F30" s="220">
        <f t="shared" si="0"/>
        <v>22</v>
      </c>
      <c r="G30" s="221" t="s">
        <v>154</v>
      </c>
      <c r="H30" s="173">
        <v>-135.76</v>
      </c>
      <c r="I30" s="173">
        <v>-376.58</v>
      </c>
      <c r="J30" s="173">
        <v>-308.89999999999998</v>
      </c>
      <c r="K30" s="174">
        <v>-1.275338833235121</v>
      </c>
      <c r="L30" s="174">
        <v>0.17972276807052956</v>
      </c>
      <c r="M30" s="175">
        <v>-8.4551913725406031E-4</v>
      </c>
    </row>
    <row r="31" spans="2:13" x14ac:dyDescent="0.3">
      <c r="B31" s="188">
        <v>517500</v>
      </c>
      <c r="C31" s="191" t="s">
        <v>109</v>
      </c>
      <c r="D31" s="190">
        <v>7090.1699999999983</v>
      </c>
      <c r="E31" s="300">
        <v>61</v>
      </c>
      <c r="F31" s="220">
        <f t="shared" si="0"/>
        <v>23</v>
      </c>
      <c r="G31" s="221" t="s">
        <v>216</v>
      </c>
      <c r="H31" s="173">
        <v>-603.42999999999995</v>
      </c>
      <c r="I31" s="173">
        <v>-410.55</v>
      </c>
      <c r="J31" s="173">
        <v>-415.57</v>
      </c>
      <c r="K31" s="174">
        <v>0.31132028570008119</v>
      </c>
      <c r="L31" s="174">
        <v>-1.2227499695530275E-2</v>
      </c>
      <c r="M31" s="175">
        <v>-1.1374955903809319E-3</v>
      </c>
    </row>
    <row r="32" spans="2:13" x14ac:dyDescent="0.3">
      <c r="B32" s="188">
        <v>518000</v>
      </c>
      <c r="C32" s="191" t="s">
        <v>110</v>
      </c>
      <c r="D32" s="190">
        <v>15445.579999999998</v>
      </c>
      <c r="E32" s="300">
        <v>64</v>
      </c>
      <c r="F32" s="220">
        <f t="shared" si="0"/>
        <v>24</v>
      </c>
      <c r="G32" s="221" t="s">
        <v>222</v>
      </c>
      <c r="H32" s="173">
        <v>0</v>
      </c>
      <c r="I32" s="173">
        <v>-1662.17</v>
      </c>
      <c r="J32" s="173">
        <v>-1980.01</v>
      </c>
      <c r="K32" s="174"/>
      <c r="L32" s="174">
        <v>-0.19121991132074334</v>
      </c>
      <c r="M32" s="175">
        <v>-5.4196709192438075E-3</v>
      </c>
    </row>
    <row r="33" spans="2:13" ht="13.8" customHeight="1" x14ac:dyDescent="0.3">
      <c r="B33" s="180">
        <v>519000</v>
      </c>
      <c r="C33" s="181" t="s">
        <v>11</v>
      </c>
      <c r="D33" s="182">
        <v>113832.72999999998</v>
      </c>
      <c r="E33" s="300">
        <v>63</v>
      </c>
      <c r="F33" s="218">
        <f t="shared" si="0"/>
        <v>25</v>
      </c>
      <c r="G33" s="219" t="s">
        <v>155</v>
      </c>
      <c r="H33" s="173">
        <v>-1607.71</v>
      </c>
      <c r="I33" s="173">
        <v>-2114</v>
      </c>
      <c r="J33" s="173">
        <v>-2419.04</v>
      </c>
      <c r="K33" s="174">
        <v>-0.50464947036468022</v>
      </c>
      <c r="L33" s="174">
        <v>-0.14429517502365186</v>
      </c>
      <c r="M33" s="175">
        <v>-6.6213810740791915E-3</v>
      </c>
    </row>
    <row r="34" spans="2:13" x14ac:dyDescent="0.3">
      <c r="B34" s="188">
        <v>570000</v>
      </c>
      <c r="C34" s="192" t="s">
        <v>22</v>
      </c>
      <c r="D34" s="190">
        <v>184131.31000000003</v>
      </c>
      <c r="E34" s="300">
        <v>33</v>
      </c>
      <c r="F34" s="176">
        <f>+F33+1</f>
        <v>26</v>
      </c>
      <c r="G34" s="177" t="s">
        <v>63</v>
      </c>
      <c r="H34" s="178">
        <v>9274.5300000000007</v>
      </c>
      <c r="I34" s="178">
        <v>5809.25</v>
      </c>
      <c r="J34" s="178">
        <f>+VLOOKUP(E34,'[2]FTO-SOC-001'!$B$355:$AI$387,34,0)</f>
        <v>0</v>
      </c>
      <c r="K34" s="179"/>
      <c r="L34" s="179"/>
      <c r="M34" s="179"/>
    </row>
    <row r="35" spans="2:13" x14ac:dyDescent="0.3">
      <c r="B35" s="183"/>
      <c r="C35" s="184" t="s">
        <v>23</v>
      </c>
      <c r="D35" s="185">
        <v>5615.0200000000186</v>
      </c>
      <c r="E35" s="300">
        <v>58</v>
      </c>
      <c r="F35" s="176">
        <f>+F34+1</f>
        <v>27</v>
      </c>
      <c r="G35" s="177" t="s">
        <v>73</v>
      </c>
      <c r="H35" s="178">
        <v>229.22</v>
      </c>
      <c r="I35" s="178">
        <v>-680.96</v>
      </c>
      <c r="J35" s="178">
        <f>+VLOOKUP(E35,'[2]FTO-SOC-001'!$B$355:$AI$387,34,0)</f>
        <v>0</v>
      </c>
      <c r="K35" s="179"/>
      <c r="L35" s="179"/>
      <c r="M35" s="179"/>
    </row>
    <row r="36" spans="2:13" x14ac:dyDescent="0.3">
      <c r="B36" s="183"/>
      <c r="C36" s="186" t="s">
        <v>24</v>
      </c>
      <c r="D36" s="185">
        <v>21114.55</v>
      </c>
      <c r="E36" s="299"/>
      <c r="F36" s="204" t="s">
        <v>74</v>
      </c>
      <c r="G36" s="204"/>
      <c r="H36" s="205">
        <v>358773.36999999994</v>
      </c>
      <c r="I36" s="205">
        <v>332685.99999999994</v>
      </c>
      <c r="J36" s="205">
        <v>365337.68</v>
      </c>
      <c r="K36" s="206">
        <v>1.8296536334344138E-2</v>
      </c>
      <c r="L36" s="206">
        <v>9.8145638830609228E-2</v>
      </c>
      <c r="M36" s="206">
        <v>1</v>
      </c>
    </row>
    <row r="37" spans="2:13" x14ac:dyDescent="0.3">
      <c r="B37" s="183"/>
      <c r="C37" s="187" t="s">
        <v>25</v>
      </c>
      <c r="D37" s="185">
        <v>184133.3200000003</v>
      </c>
      <c r="I37" s="13" t="s">
        <v>221</v>
      </c>
      <c r="M37" s="160" t="s">
        <v>214</v>
      </c>
    </row>
    <row r="38" spans="2:13" x14ac:dyDescent="0.3">
      <c r="B38" s="188">
        <v>590000</v>
      </c>
      <c r="C38" s="189" t="s">
        <v>26</v>
      </c>
      <c r="D38" s="190">
        <v>365337.68</v>
      </c>
      <c r="H38" s="161"/>
      <c r="M38" s="157" t="s">
        <v>43</v>
      </c>
    </row>
    <row r="39" spans="2:13" x14ac:dyDescent="0.3">
      <c r="B39" s="166" t="s">
        <v>214</v>
      </c>
      <c r="C39" s="17"/>
      <c r="M39" s="158" t="s">
        <v>240</v>
      </c>
    </row>
    <row r="40" spans="2:13" x14ac:dyDescent="0.3">
      <c r="B40" s="166" t="s">
        <v>43</v>
      </c>
      <c r="C40" s="106"/>
      <c r="M40" s="164" t="s">
        <v>241</v>
      </c>
    </row>
    <row r="41" spans="2:13" x14ac:dyDescent="0.3">
      <c r="B41" s="163" t="s">
        <v>111</v>
      </c>
      <c r="C41" s="51"/>
      <c r="M41" s="158" t="s">
        <v>242</v>
      </c>
    </row>
    <row r="42" spans="2:13" x14ac:dyDescent="0.3">
      <c r="G42" s="156" t="s">
        <v>218</v>
      </c>
    </row>
    <row r="43" spans="2:13" x14ac:dyDescent="0.3">
      <c r="G43"/>
    </row>
    <row r="45" spans="2:13" x14ac:dyDescent="0.3">
      <c r="E45"/>
    </row>
    <row r="46" spans="2:13" x14ac:dyDescent="0.3">
      <c r="E46"/>
    </row>
    <row r="47" spans="2:13" x14ac:dyDescent="0.3">
      <c r="E47"/>
    </row>
    <row r="48" spans="2:13" x14ac:dyDescent="0.3">
      <c r="C48"/>
      <c r="D48"/>
      <c r="E48"/>
    </row>
    <row r="49" spans="3:5" x14ac:dyDescent="0.3">
      <c r="C49"/>
      <c r="D49"/>
      <c r="E49"/>
    </row>
    <row r="50" spans="3:5" x14ac:dyDescent="0.3">
      <c r="C50"/>
      <c r="D50"/>
      <c r="E50"/>
    </row>
    <row r="51" spans="3:5" x14ac:dyDescent="0.3">
      <c r="C51"/>
      <c r="D51"/>
      <c r="E51"/>
    </row>
    <row r="52" spans="3:5" x14ac:dyDescent="0.3">
      <c r="C52"/>
      <c r="D52"/>
      <c r="E52"/>
    </row>
    <row r="53" spans="3:5" x14ac:dyDescent="0.3">
      <c r="C53"/>
      <c r="D53"/>
      <c r="E53"/>
    </row>
    <row r="54" spans="3:5" x14ac:dyDescent="0.3">
      <c r="C54"/>
      <c r="D54"/>
      <c r="E54"/>
    </row>
    <row r="55" spans="3:5" x14ac:dyDescent="0.3">
      <c r="C55"/>
      <c r="D55"/>
      <c r="E55"/>
    </row>
    <row r="56" spans="3:5" x14ac:dyDescent="0.3">
      <c r="C56"/>
      <c r="D56"/>
      <c r="E56"/>
    </row>
    <row r="57" spans="3:5" x14ac:dyDescent="0.3">
      <c r="C57"/>
      <c r="D57"/>
      <c r="E57"/>
    </row>
    <row r="58" spans="3:5" x14ac:dyDescent="0.3">
      <c r="C58"/>
      <c r="D58"/>
      <c r="E58"/>
    </row>
    <row r="59" spans="3:5" x14ac:dyDescent="0.3">
      <c r="C59"/>
      <c r="D59"/>
      <c r="E59"/>
    </row>
    <row r="60" spans="3:5" x14ac:dyDescent="0.3">
      <c r="C60"/>
      <c r="D60"/>
      <c r="E60"/>
    </row>
    <row r="61" spans="3:5" x14ac:dyDescent="0.3">
      <c r="C61"/>
      <c r="D61"/>
      <c r="E61"/>
    </row>
    <row r="62" spans="3:5" x14ac:dyDescent="0.3">
      <c r="C62"/>
      <c r="D62"/>
      <c r="E62"/>
    </row>
    <row r="63" spans="3:5" x14ac:dyDescent="0.3">
      <c r="C63"/>
      <c r="D63"/>
      <c r="E63"/>
    </row>
    <row r="64" spans="3:5" x14ac:dyDescent="0.3">
      <c r="C64"/>
      <c r="D64"/>
      <c r="E64"/>
    </row>
    <row r="65" spans="3:5" x14ac:dyDescent="0.3">
      <c r="C65"/>
      <c r="D65"/>
      <c r="E65"/>
    </row>
    <row r="66" spans="3:5" x14ac:dyDescent="0.3">
      <c r="C66"/>
      <c r="D66"/>
      <c r="E66"/>
    </row>
    <row r="67" spans="3:5" x14ac:dyDescent="0.3">
      <c r="C67"/>
      <c r="D67"/>
      <c r="E67"/>
    </row>
    <row r="68" spans="3:5" x14ac:dyDescent="0.3">
      <c r="C68"/>
      <c r="D68"/>
      <c r="E68"/>
    </row>
    <row r="69" spans="3:5" x14ac:dyDescent="0.3">
      <c r="C69"/>
      <c r="D69"/>
      <c r="E69"/>
    </row>
    <row r="70" spans="3:5" x14ac:dyDescent="0.3">
      <c r="C70"/>
      <c r="D70"/>
      <c r="E70"/>
    </row>
    <row r="71" spans="3:5" x14ac:dyDescent="0.3">
      <c r="C71"/>
      <c r="D71"/>
      <c r="E71"/>
    </row>
    <row r="72" spans="3:5" x14ac:dyDescent="0.3">
      <c r="C72"/>
      <c r="D72"/>
      <c r="E72"/>
    </row>
    <row r="73" spans="3:5" x14ac:dyDescent="0.3">
      <c r="C73"/>
      <c r="D73"/>
      <c r="E73"/>
    </row>
    <row r="74" spans="3:5" x14ac:dyDescent="0.3">
      <c r="C74"/>
      <c r="D74"/>
      <c r="E74"/>
    </row>
    <row r="75" spans="3:5" x14ac:dyDescent="0.3">
      <c r="C75"/>
      <c r="D75"/>
    </row>
    <row r="76" spans="3:5" x14ac:dyDescent="0.3">
      <c r="C76"/>
      <c r="D76"/>
    </row>
    <row r="77" spans="3:5" x14ac:dyDescent="0.3">
      <c r="C77"/>
      <c r="D77"/>
    </row>
  </sheetData>
  <sortState ref="E10:M33">
    <sortCondition descending="1" ref="J10:J33"/>
  </sortState>
  <mergeCells count="3">
    <mergeCell ref="F6:M6"/>
    <mergeCell ref="F8:G8"/>
    <mergeCell ref="B6:D6"/>
  </mergeCells>
  <conditionalFormatting sqref="K9:L29">
    <cfRule type="cellIs" dxfId="37" priority="5" operator="lessThan">
      <formula>0</formula>
    </cfRule>
  </conditionalFormatting>
  <conditionalFormatting sqref="K30:L33">
    <cfRule type="cellIs" dxfId="36" priority="3" operator="lessThan">
      <formula>0</formula>
    </cfRule>
  </conditionalFormatting>
  <conditionalFormatting sqref="J9:J3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:J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M71"/>
  <sheetViews>
    <sheetView showGridLines="0" zoomScale="55" zoomScaleNormal="55" workbookViewId="0">
      <pane xSplit="3" ySplit="9" topLeftCell="O10" activePane="bottomRight" state="frozen"/>
      <selection pane="topRight" activeCell="D1" sqref="D1"/>
      <selection pane="bottomLeft" activeCell="A10" sqref="A10"/>
      <selection pane="bottomRight"/>
    </sheetView>
  </sheetViews>
  <sheetFormatPr baseColWidth="10" defaultColWidth="0" defaultRowHeight="12" x14ac:dyDescent="0.25"/>
  <cols>
    <col min="1" max="1" width="4.5546875" style="56" customWidth="1"/>
    <col min="2" max="2" width="17.21875" style="56" customWidth="1"/>
    <col min="3" max="3" width="66.77734375" style="56" customWidth="1"/>
    <col min="4" max="4" width="11.21875" style="56" bestFit="1" customWidth="1"/>
    <col min="5" max="5" width="13" style="56" customWidth="1"/>
    <col min="6" max="6" width="10.77734375" style="56" customWidth="1"/>
    <col min="7" max="7" width="11.6640625" style="56" bestFit="1" customWidth="1"/>
    <col min="8" max="8" width="13.21875" style="56" bestFit="1" customWidth="1"/>
    <col min="9" max="9" width="10.77734375" style="56" customWidth="1"/>
    <col min="10" max="10" width="18.33203125" style="56" bestFit="1" customWidth="1"/>
    <col min="11" max="12" width="10.77734375" style="56" customWidth="1"/>
    <col min="13" max="13" width="11.33203125" style="56" customWidth="1"/>
    <col min="14" max="14" width="13.44140625" style="56" bestFit="1" customWidth="1"/>
    <col min="15" max="15" width="18.33203125" style="56" bestFit="1" customWidth="1"/>
    <col min="16" max="16" width="10.77734375" style="56" customWidth="1"/>
    <col min="17" max="17" width="19.109375" style="56" bestFit="1" customWidth="1"/>
    <col min="18" max="19" width="10.77734375" style="56" customWidth="1"/>
    <col min="20" max="20" width="13.88671875" style="56" bestFit="1" customWidth="1"/>
    <col min="21" max="24" width="10.77734375" style="56" customWidth="1"/>
    <col min="25" max="25" width="12.5546875" style="56" customWidth="1"/>
    <col min="26" max="27" width="11.5546875" style="56" customWidth="1"/>
    <col min="28" max="35" width="10.77734375" style="56" customWidth="1"/>
    <col min="36" max="36" width="11.33203125" style="56" customWidth="1"/>
    <col min="37" max="37" width="13.44140625" style="56" customWidth="1"/>
    <col min="38" max="38" width="9.33203125" style="56" customWidth="1"/>
    <col min="39" max="39" width="0" style="56" hidden="1" customWidth="1"/>
    <col min="40" max="16384" width="9.33203125" style="56" hidden="1"/>
  </cols>
  <sheetData>
    <row r="1" spans="1:38" ht="14.4" x14ac:dyDescent="0.3">
      <c r="A1" s="55"/>
      <c r="B1" s="41"/>
    </row>
    <row r="2" spans="1:38" ht="15.6" x14ac:dyDescent="0.3">
      <c r="A2" s="41"/>
      <c r="B2" s="57"/>
      <c r="C2" s="14" t="s">
        <v>2</v>
      </c>
    </row>
    <row r="3" spans="1:38" ht="15.6" x14ac:dyDescent="0.3">
      <c r="A3" s="41"/>
      <c r="B3" s="57"/>
      <c r="C3" s="14" t="s">
        <v>1</v>
      </c>
    </row>
    <row r="4" spans="1:38" ht="16.2" thickBot="1" x14ac:dyDescent="0.35">
      <c r="A4" s="41"/>
      <c r="B4" s="16"/>
      <c r="C4" s="16" t="s">
        <v>3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8" ht="15" thickTop="1" x14ac:dyDescent="0.3">
      <c r="A5" s="41"/>
      <c r="B5" s="3"/>
      <c r="C5" s="58"/>
    </row>
    <row r="6" spans="1:38" ht="13.2" x14ac:dyDescent="0.25">
      <c r="B6" s="289" t="s">
        <v>177</v>
      </c>
      <c r="C6" s="289"/>
    </row>
    <row r="7" spans="1:38" x14ac:dyDescent="0.25">
      <c r="B7" s="59"/>
      <c r="D7" s="168">
        <v>3</v>
      </c>
      <c r="E7" s="168">
        <v>4</v>
      </c>
      <c r="F7" s="168">
        <v>5</v>
      </c>
      <c r="G7" s="168">
        <v>6</v>
      </c>
      <c r="H7" s="168">
        <v>7</v>
      </c>
      <c r="I7" s="168">
        <v>8</v>
      </c>
      <c r="J7" s="168">
        <v>9</v>
      </c>
      <c r="K7" s="168">
        <v>10</v>
      </c>
      <c r="L7" s="168">
        <v>11</v>
      </c>
      <c r="M7" s="168">
        <v>12</v>
      </c>
      <c r="N7" s="168">
        <v>13</v>
      </c>
      <c r="O7" s="168">
        <v>14</v>
      </c>
      <c r="P7" s="168">
        <v>15</v>
      </c>
      <c r="Q7" s="168">
        <v>16</v>
      </c>
      <c r="R7" s="168">
        <v>17</v>
      </c>
      <c r="S7" s="168">
        <v>18</v>
      </c>
      <c r="T7" s="168">
        <v>19</v>
      </c>
      <c r="U7" s="168">
        <v>20</v>
      </c>
      <c r="V7" s="168">
        <v>21</v>
      </c>
      <c r="W7" s="168">
        <v>22</v>
      </c>
      <c r="X7" s="168">
        <v>23</v>
      </c>
      <c r="Y7" s="168">
        <v>24</v>
      </c>
      <c r="Z7" s="168">
        <v>25</v>
      </c>
      <c r="AA7" s="168">
        <v>26</v>
      </c>
      <c r="AB7" s="168">
        <v>27</v>
      </c>
      <c r="AC7" s="168">
        <v>28</v>
      </c>
      <c r="AD7" s="168">
        <v>29</v>
      </c>
      <c r="AE7" s="168">
        <v>30</v>
      </c>
      <c r="AF7" s="168">
        <v>31</v>
      </c>
      <c r="AG7" s="168">
        <v>32</v>
      </c>
      <c r="AH7" s="168">
        <v>33</v>
      </c>
      <c r="AI7" s="168">
        <v>34</v>
      </c>
      <c r="AJ7" s="168"/>
      <c r="AK7" s="169"/>
    </row>
    <row r="8" spans="1:38" ht="12.75" customHeight="1" x14ac:dyDescent="0.25">
      <c r="B8" s="293" t="s">
        <v>149</v>
      </c>
      <c r="C8" s="193" t="s">
        <v>150</v>
      </c>
      <c r="D8" s="194">
        <v>3</v>
      </c>
      <c r="E8" s="194">
        <v>4</v>
      </c>
      <c r="F8" s="194">
        <v>6</v>
      </c>
      <c r="G8" s="194">
        <v>7</v>
      </c>
      <c r="H8" s="194">
        <v>12</v>
      </c>
      <c r="I8" s="194">
        <v>15</v>
      </c>
      <c r="J8" s="194">
        <v>16</v>
      </c>
      <c r="K8" s="194">
        <v>18</v>
      </c>
      <c r="L8" s="194">
        <v>19</v>
      </c>
      <c r="M8" s="194">
        <v>20</v>
      </c>
      <c r="N8" s="194">
        <v>21</v>
      </c>
      <c r="O8" s="194">
        <v>22</v>
      </c>
      <c r="P8" s="194">
        <v>23</v>
      </c>
      <c r="Q8" s="194">
        <v>24</v>
      </c>
      <c r="R8" s="194">
        <v>25</v>
      </c>
      <c r="S8" s="194">
        <v>27</v>
      </c>
      <c r="T8" s="194">
        <v>31</v>
      </c>
      <c r="U8" s="194">
        <v>33</v>
      </c>
      <c r="V8" s="194">
        <v>34</v>
      </c>
      <c r="W8" s="194">
        <v>38</v>
      </c>
      <c r="X8" s="194">
        <v>39</v>
      </c>
      <c r="Y8" s="194">
        <v>40</v>
      </c>
      <c r="Z8" s="194">
        <v>42</v>
      </c>
      <c r="AA8" s="194">
        <v>49</v>
      </c>
      <c r="AB8" s="194">
        <v>56</v>
      </c>
      <c r="AC8" s="194">
        <v>57</v>
      </c>
      <c r="AD8" s="194">
        <v>58</v>
      </c>
      <c r="AE8" s="194">
        <v>59</v>
      </c>
      <c r="AF8" s="194">
        <v>60</v>
      </c>
      <c r="AG8" s="194">
        <v>61</v>
      </c>
      <c r="AH8" s="194">
        <v>62</v>
      </c>
      <c r="AI8" s="194">
        <v>63</v>
      </c>
      <c r="AJ8" s="194">
        <v>64</v>
      </c>
      <c r="AK8" s="291" t="s">
        <v>74</v>
      </c>
    </row>
    <row r="9" spans="1:38" ht="36" x14ac:dyDescent="0.25">
      <c r="B9" s="294"/>
      <c r="C9" s="195" t="s">
        <v>151</v>
      </c>
      <c r="D9" s="196" t="s">
        <v>61</v>
      </c>
      <c r="E9" s="196" t="s">
        <v>207</v>
      </c>
      <c r="F9" s="196" t="s">
        <v>68</v>
      </c>
      <c r="G9" s="196" t="s">
        <v>66</v>
      </c>
      <c r="H9" s="196" t="s">
        <v>71</v>
      </c>
      <c r="I9" s="196" t="s">
        <v>79</v>
      </c>
      <c r="J9" s="196" t="s">
        <v>55</v>
      </c>
      <c r="K9" s="196" t="s">
        <v>65</v>
      </c>
      <c r="L9" s="196" t="s">
        <v>152</v>
      </c>
      <c r="M9" s="196" t="s">
        <v>58</v>
      </c>
      <c r="N9" s="196" t="s">
        <v>59</v>
      </c>
      <c r="O9" s="196" t="s">
        <v>60</v>
      </c>
      <c r="P9" s="196" t="s">
        <v>206</v>
      </c>
      <c r="Q9" s="196" t="s">
        <v>75</v>
      </c>
      <c r="R9" s="197" t="s">
        <v>64</v>
      </c>
      <c r="S9" s="197" t="s">
        <v>76</v>
      </c>
      <c r="T9" s="197" t="s">
        <v>56</v>
      </c>
      <c r="U9" s="197" t="s">
        <v>63</v>
      </c>
      <c r="V9" s="197" t="s">
        <v>223</v>
      </c>
      <c r="W9" s="197" t="s">
        <v>69</v>
      </c>
      <c r="X9" s="197" t="s">
        <v>62</v>
      </c>
      <c r="Y9" s="197" t="s">
        <v>70</v>
      </c>
      <c r="Z9" s="197" t="s">
        <v>57</v>
      </c>
      <c r="AA9" s="197" t="s">
        <v>153</v>
      </c>
      <c r="AB9" s="197" t="s">
        <v>77</v>
      </c>
      <c r="AC9" s="197" t="s">
        <v>72</v>
      </c>
      <c r="AD9" s="197" t="s">
        <v>73</v>
      </c>
      <c r="AE9" s="197" t="s">
        <v>67</v>
      </c>
      <c r="AF9" s="197" t="s">
        <v>78</v>
      </c>
      <c r="AG9" s="197" t="s">
        <v>148</v>
      </c>
      <c r="AH9" s="197" t="s">
        <v>154</v>
      </c>
      <c r="AI9" s="197" t="s">
        <v>155</v>
      </c>
      <c r="AJ9" s="198" t="s">
        <v>222</v>
      </c>
      <c r="AK9" s="292"/>
    </row>
    <row r="10" spans="1:38" ht="14.4" x14ac:dyDescent="0.25">
      <c r="A10" s="60"/>
      <c r="B10" s="61">
        <v>300000</v>
      </c>
      <c r="C10" s="62" t="s">
        <v>6</v>
      </c>
      <c r="D10" s="63">
        <v>96199.05</v>
      </c>
      <c r="E10" s="63">
        <v>59884</v>
      </c>
      <c r="F10" s="63">
        <v>15097.91</v>
      </c>
      <c r="G10" s="63">
        <v>187369.67</v>
      </c>
      <c r="H10" s="63">
        <v>251627.13</v>
      </c>
      <c r="I10" s="63"/>
      <c r="J10" s="63">
        <v>107343</v>
      </c>
      <c r="K10" s="63">
        <v>55029.7</v>
      </c>
      <c r="L10" s="63"/>
      <c r="M10" s="63">
        <v>57227.88</v>
      </c>
      <c r="N10" s="63">
        <v>237354.93</v>
      </c>
      <c r="O10" s="63">
        <v>302941.69</v>
      </c>
      <c r="P10" s="63">
        <v>73766</v>
      </c>
      <c r="Q10" s="63">
        <v>186977.79</v>
      </c>
      <c r="R10" s="63">
        <v>34149.97</v>
      </c>
      <c r="S10" s="63"/>
      <c r="T10" s="63">
        <v>466925.58</v>
      </c>
      <c r="U10" s="63"/>
      <c r="V10" s="63">
        <v>50457</v>
      </c>
      <c r="W10" s="63">
        <v>17795.189999999999</v>
      </c>
      <c r="X10" s="63">
        <v>42356.6</v>
      </c>
      <c r="Y10" s="63">
        <v>55189.64</v>
      </c>
      <c r="Z10" s="63">
        <v>205276.42</v>
      </c>
      <c r="AA10" s="63"/>
      <c r="AB10" s="63"/>
      <c r="AC10" s="63"/>
      <c r="AD10" s="63"/>
      <c r="AE10" s="63">
        <v>23455.3</v>
      </c>
      <c r="AF10" s="63">
        <v>14570.92</v>
      </c>
      <c r="AG10" s="63">
        <v>10787.57</v>
      </c>
      <c r="AH10" s="63">
        <v>9427.67</v>
      </c>
      <c r="AI10" s="63">
        <v>9143.7199999999993</v>
      </c>
      <c r="AJ10" s="63">
        <v>20671.349999999999</v>
      </c>
      <c r="AK10" s="63">
        <f>+SUM(D10:AJ10)</f>
        <v>2591025.6799999997</v>
      </c>
      <c r="AL10" s="60"/>
    </row>
    <row r="11" spans="1:38" ht="14.4" x14ac:dyDescent="0.25">
      <c r="A11" s="60"/>
      <c r="B11" s="61">
        <v>400000</v>
      </c>
      <c r="C11" s="62" t="s">
        <v>7</v>
      </c>
      <c r="D11" s="63">
        <v>49715.02</v>
      </c>
      <c r="E11" s="63">
        <v>7066</v>
      </c>
      <c r="F11" s="63">
        <v>9483.58</v>
      </c>
      <c r="G11" s="63">
        <v>31166.79</v>
      </c>
      <c r="H11" s="63">
        <v>145897.68</v>
      </c>
      <c r="I11" s="63"/>
      <c r="J11" s="63">
        <v>153237</v>
      </c>
      <c r="K11" s="63">
        <v>20726.509999999998</v>
      </c>
      <c r="L11" s="63"/>
      <c r="M11" s="63">
        <v>54771.43</v>
      </c>
      <c r="N11" s="63">
        <v>61388.88</v>
      </c>
      <c r="O11" s="63">
        <v>133809.54</v>
      </c>
      <c r="P11" s="63">
        <v>26682</v>
      </c>
      <c r="Q11" s="63">
        <v>83715.570000000007</v>
      </c>
      <c r="R11" s="63">
        <v>30760.799999999999</v>
      </c>
      <c r="S11" s="63"/>
      <c r="T11" s="63">
        <v>250741.01</v>
      </c>
      <c r="U11" s="63"/>
      <c r="V11" s="63">
        <v>13650</v>
      </c>
      <c r="W11" s="63">
        <v>13339.93</v>
      </c>
      <c r="X11" s="63">
        <v>28957.06</v>
      </c>
      <c r="Y11" s="63">
        <v>31890.29</v>
      </c>
      <c r="Z11" s="63">
        <v>97031.86</v>
      </c>
      <c r="AA11" s="63"/>
      <c r="AB11" s="63"/>
      <c r="AC11" s="63"/>
      <c r="AD11" s="63"/>
      <c r="AE11" s="63">
        <v>17329.849999999999</v>
      </c>
      <c r="AF11" s="63">
        <v>10257.030000000001</v>
      </c>
      <c r="AG11" s="63">
        <v>2378.4499999999998</v>
      </c>
      <c r="AH11" s="63">
        <v>7512.02</v>
      </c>
      <c r="AI11" s="63">
        <v>345.98</v>
      </c>
      <c r="AJ11" s="63">
        <v>661.14</v>
      </c>
      <c r="AK11" s="63">
        <f t="shared" ref="AK11:AK65" si="0">+SUM(D11:AJ11)</f>
        <v>1282515.4200000002</v>
      </c>
      <c r="AL11" s="60"/>
    </row>
    <row r="12" spans="1:38" ht="14.4" x14ac:dyDescent="0.25">
      <c r="A12" s="60"/>
      <c r="B12" s="64">
        <v>410300</v>
      </c>
      <c r="C12" s="65" t="s">
        <v>156</v>
      </c>
      <c r="D12" s="66">
        <v>1660.29</v>
      </c>
      <c r="E12" s="66">
        <v>269</v>
      </c>
      <c r="F12" s="66">
        <v>58.18</v>
      </c>
      <c r="G12" s="66">
        <v>69.900000000000006</v>
      </c>
      <c r="H12" s="66">
        <v>37.53</v>
      </c>
      <c r="I12" s="66"/>
      <c r="J12" s="66">
        <v>1464</v>
      </c>
      <c r="K12" s="66">
        <v>280.39999999999998</v>
      </c>
      <c r="L12" s="66"/>
      <c r="M12" s="66">
        <v>2425.36</v>
      </c>
      <c r="N12" s="66">
        <v>56.65</v>
      </c>
      <c r="O12" s="66">
        <v>813.03</v>
      </c>
      <c r="P12" s="66">
        <v>1119</v>
      </c>
      <c r="Q12" s="66">
        <v>3767.88</v>
      </c>
      <c r="R12" s="66">
        <v>731.94</v>
      </c>
      <c r="S12" s="66"/>
      <c r="T12" s="66">
        <v>4562.5200000000004</v>
      </c>
      <c r="U12" s="66"/>
      <c r="V12" s="66">
        <v>348</v>
      </c>
      <c r="W12" s="66">
        <v>71.91</v>
      </c>
      <c r="X12" s="66">
        <v>0</v>
      </c>
      <c r="Y12" s="66">
        <v>58.8</v>
      </c>
      <c r="Z12" s="66">
        <v>1035.77</v>
      </c>
      <c r="AA12" s="66"/>
      <c r="AB12" s="66"/>
      <c r="AC12" s="66"/>
      <c r="AD12" s="66"/>
      <c r="AE12" s="66">
        <v>0</v>
      </c>
      <c r="AF12" s="66">
        <v>328.61</v>
      </c>
      <c r="AG12" s="66">
        <v>0</v>
      </c>
      <c r="AH12" s="66">
        <v>0</v>
      </c>
      <c r="AI12" s="66">
        <v>193.05</v>
      </c>
      <c r="AJ12" s="66">
        <v>500.02</v>
      </c>
      <c r="AK12" s="66">
        <f t="shared" si="0"/>
        <v>19851.84</v>
      </c>
      <c r="AL12" s="60"/>
    </row>
    <row r="13" spans="1:38" ht="14.4" x14ac:dyDescent="0.25">
      <c r="A13" s="60"/>
      <c r="B13" s="64">
        <v>410400</v>
      </c>
      <c r="C13" s="65" t="s">
        <v>157</v>
      </c>
      <c r="D13" s="66">
        <v>0</v>
      </c>
      <c r="E13" s="66">
        <v>0</v>
      </c>
      <c r="F13" s="66">
        <v>0</v>
      </c>
      <c r="G13" s="66"/>
      <c r="H13" s="66">
        <v>0</v>
      </c>
      <c r="I13" s="66"/>
      <c r="J13" s="66">
        <v>0</v>
      </c>
      <c r="K13" s="66">
        <v>0</v>
      </c>
      <c r="L13" s="66"/>
      <c r="M13" s="66">
        <v>0</v>
      </c>
      <c r="N13" s="66"/>
      <c r="O13" s="66">
        <v>0</v>
      </c>
      <c r="P13" s="66">
        <v>0</v>
      </c>
      <c r="Q13" s="66">
        <v>0</v>
      </c>
      <c r="R13" s="66">
        <v>0</v>
      </c>
      <c r="S13" s="66"/>
      <c r="T13" s="66">
        <v>0</v>
      </c>
      <c r="U13" s="66"/>
      <c r="V13" s="66">
        <v>0</v>
      </c>
      <c r="W13" s="66">
        <v>0</v>
      </c>
      <c r="X13" s="66">
        <v>28.28</v>
      </c>
      <c r="Y13" s="66">
        <v>0</v>
      </c>
      <c r="Z13" s="66">
        <v>0</v>
      </c>
      <c r="AA13" s="66"/>
      <c r="AB13" s="66"/>
      <c r="AC13" s="66"/>
      <c r="AD13" s="66"/>
      <c r="AE13" s="66">
        <v>90.64</v>
      </c>
      <c r="AF13" s="66"/>
      <c r="AG13" s="66">
        <v>0</v>
      </c>
      <c r="AH13" s="66">
        <v>0</v>
      </c>
      <c r="AI13" s="66">
        <v>0</v>
      </c>
      <c r="AJ13" s="66"/>
      <c r="AK13" s="66">
        <f t="shared" si="0"/>
        <v>118.92</v>
      </c>
      <c r="AL13" s="60"/>
    </row>
    <row r="14" spans="1:38" ht="14.4" x14ac:dyDescent="0.25">
      <c r="A14" s="60"/>
      <c r="B14" s="64">
        <v>410500</v>
      </c>
      <c r="C14" s="65" t="s">
        <v>158</v>
      </c>
      <c r="D14" s="66">
        <v>0</v>
      </c>
      <c r="E14" s="66">
        <v>0</v>
      </c>
      <c r="F14" s="66">
        <v>0</v>
      </c>
      <c r="G14" s="66"/>
      <c r="H14" s="66">
        <v>0</v>
      </c>
      <c r="I14" s="66"/>
      <c r="J14" s="66">
        <v>0</v>
      </c>
      <c r="K14" s="66">
        <v>0</v>
      </c>
      <c r="L14" s="66"/>
      <c r="M14" s="66">
        <v>0</v>
      </c>
      <c r="N14" s="66"/>
      <c r="O14" s="66">
        <v>0</v>
      </c>
      <c r="P14" s="66">
        <v>0</v>
      </c>
      <c r="Q14" s="66">
        <v>0</v>
      </c>
      <c r="R14" s="66">
        <v>0</v>
      </c>
      <c r="S14" s="66"/>
      <c r="T14" s="66">
        <v>0</v>
      </c>
      <c r="U14" s="66"/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/>
      <c r="AB14" s="66"/>
      <c r="AC14" s="66"/>
      <c r="AD14" s="66"/>
      <c r="AE14" s="66">
        <v>0</v>
      </c>
      <c r="AF14" s="66"/>
      <c r="AG14" s="66">
        <v>0</v>
      </c>
      <c r="AH14" s="66">
        <v>0</v>
      </c>
      <c r="AI14" s="66">
        <v>0</v>
      </c>
      <c r="AJ14" s="66"/>
      <c r="AK14" s="66">
        <f t="shared" si="0"/>
        <v>0</v>
      </c>
      <c r="AL14" s="60"/>
    </row>
    <row r="15" spans="1:38" ht="14.4" x14ac:dyDescent="0.25">
      <c r="A15" s="60"/>
      <c r="B15" s="64">
        <v>410600</v>
      </c>
      <c r="C15" s="65" t="s">
        <v>159</v>
      </c>
      <c r="D15" s="66">
        <v>0</v>
      </c>
      <c r="E15" s="66">
        <v>0</v>
      </c>
      <c r="F15" s="66">
        <v>0</v>
      </c>
      <c r="G15" s="66"/>
      <c r="H15" s="66">
        <v>0</v>
      </c>
      <c r="I15" s="66"/>
      <c r="J15" s="66">
        <v>0</v>
      </c>
      <c r="K15" s="66">
        <v>0</v>
      </c>
      <c r="L15" s="66"/>
      <c r="M15" s="66">
        <v>0</v>
      </c>
      <c r="N15" s="66"/>
      <c r="O15" s="66">
        <v>0</v>
      </c>
      <c r="P15" s="66">
        <v>0</v>
      </c>
      <c r="Q15" s="66">
        <v>0</v>
      </c>
      <c r="R15" s="66">
        <v>0</v>
      </c>
      <c r="S15" s="66"/>
      <c r="T15" s="66">
        <v>0</v>
      </c>
      <c r="U15" s="66"/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/>
      <c r="AB15" s="66"/>
      <c r="AC15" s="66"/>
      <c r="AD15" s="66"/>
      <c r="AE15" s="66">
        <v>0</v>
      </c>
      <c r="AF15" s="66"/>
      <c r="AG15" s="66">
        <v>0</v>
      </c>
      <c r="AH15" s="66">
        <v>0</v>
      </c>
      <c r="AI15" s="66">
        <v>0</v>
      </c>
      <c r="AJ15" s="66"/>
      <c r="AK15" s="66">
        <f t="shared" si="0"/>
        <v>0</v>
      </c>
      <c r="AL15" s="60"/>
    </row>
    <row r="16" spans="1:38" ht="14.4" x14ac:dyDescent="0.25">
      <c r="A16" s="60"/>
      <c r="B16" s="64">
        <v>410700</v>
      </c>
      <c r="C16" s="65" t="s">
        <v>160</v>
      </c>
      <c r="D16" s="66">
        <v>683.63</v>
      </c>
      <c r="E16" s="66">
        <v>0</v>
      </c>
      <c r="F16" s="66">
        <v>260.02999999999997</v>
      </c>
      <c r="G16" s="66">
        <v>321.35000000000002</v>
      </c>
      <c r="H16" s="66">
        <v>2974.08</v>
      </c>
      <c r="I16" s="66"/>
      <c r="J16" s="66">
        <v>1222</v>
      </c>
      <c r="K16" s="66">
        <v>578.27</v>
      </c>
      <c r="L16" s="66"/>
      <c r="M16" s="66">
        <v>5253.75</v>
      </c>
      <c r="N16" s="66">
        <v>688.98</v>
      </c>
      <c r="O16" s="66">
        <v>0</v>
      </c>
      <c r="P16" s="66">
        <v>0</v>
      </c>
      <c r="Q16" s="66">
        <v>0</v>
      </c>
      <c r="R16" s="66">
        <v>372.35</v>
      </c>
      <c r="S16" s="66"/>
      <c r="T16" s="66">
        <v>66.739999999999995</v>
      </c>
      <c r="U16" s="66"/>
      <c r="V16" s="66">
        <v>1483</v>
      </c>
      <c r="W16" s="66">
        <v>279.2</v>
      </c>
      <c r="X16" s="66">
        <v>1366.15</v>
      </c>
      <c r="Y16" s="66">
        <v>83.59</v>
      </c>
      <c r="Z16" s="66">
        <v>4515.9799999999996</v>
      </c>
      <c r="AA16" s="66"/>
      <c r="AB16" s="66"/>
      <c r="AC16" s="66"/>
      <c r="AD16" s="66"/>
      <c r="AE16" s="66">
        <v>518.74</v>
      </c>
      <c r="AF16" s="66"/>
      <c r="AG16" s="66">
        <v>0</v>
      </c>
      <c r="AH16" s="66">
        <v>0</v>
      </c>
      <c r="AI16" s="66">
        <v>0</v>
      </c>
      <c r="AJ16" s="66"/>
      <c r="AK16" s="66">
        <f t="shared" si="0"/>
        <v>20667.84</v>
      </c>
      <c r="AL16" s="60"/>
    </row>
    <row r="17" spans="1:38" ht="14.4" x14ac:dyDescent="0.25">
      <c r="A17" s="60"/>
      <c r="B17" s="64">
        <v>410800</v>
      </c>
      <c r="C17" s="65" t="s">
        <v>161</v>
      </c>
      <c r="D17" s="66">
        <v>1435.41</v>
      </c>
      <c r="E17" s="66">
        <v>1114</v>
      </c>
      <c r="F17" s="66">
        <v>0</v>
      </c>
      <c r="G17" s="66">
        <v>2931.23</v>
      </c>
      <c r="H17" s="66">
        <v>2360.09</v>
      </c>
      <c r="I17" s="66"/>
      <c r="J17" s="66">
        <v>2794</v>
      </c>
      <c r="K17" s="66">
        <v>2037.95</v>
      </c>
      <c r="L17" s="66"/>
      <c r="M17" s="66">
        <v>0</v>
      </c>
      <c r="N17" s="66">
        <v>1821.32</v>
      </c>
      <c r="O17" s="66">
        <v>8106.05</v>
      </c>
      <c r="P17" s="66">
        <v>1038</v>
      </c>
      <c r="Q17" s="66">
        <v>0</v>
      </c>
      <c r="R17" s="66">
        <v>0</v>
      </c>
      <c r="S17" s="66"/>
      <c r="T17" s="66">
        <v>0</v>
      </c>
      <c r="U17" s="66"/>
      <c r="V17" s="66">
        <v>90</v>
      </c>
      <c r="W17" s="66">
        <v>11.03</v>
      </c>
      <c r="X17" s="66">
        <v>265.25</v>
      </c>
      <c r="Y17" s="66">
        <v>874.16</v>
      </c>
      <c r="Z17" s="66">
        <v>5452.98</v>
      </c>
      <c r="AA17" s="66"/>
      <c r="AB17" s="66"/>
      <c r="AC17" s="66"/>
      <c r="AD17" s="66"/>
      <c r="AE17" s="66">
        <v>1758.41</v>
      </c>
      <c r="AF17" s="66"/>
      <c r="AG17" s="66">
        <v>0</v>
      </c>
      <c r="AH17" s="66">
        <v>32.29</v>
      </c>
      <c r="AI17" s="66">
        <v>1.27</v>
      </c>
      <c r="AJ17" s="66"/>
      <c r="AK17" s="66">
        <f t="shared" si="0"/>
        <v>32123.439999999999</v>
      </c>
      <c r="AL17" s="60"/>
    </row>
    <row r="18" spans="1:38" ht="14.4" x14ac:dyDescent="0.25">
      <c r="A18" s="60"/>
      <c r="B18" s="64">
        <v>410900</v>
      </c>
      <c r="C18" s="65" t="s">
        <v>162</v>
      </c>
      <c r="D18" s="66">
        <v>0</v>
      </c>
      <c r="E18" s="66">
        <v>0</v>
      </c>
      <c r="F18" s="66">
        <v>0</v>
      </c>
      <c r="G18" s="66"/>
      <c r="H18" s="66">
        <v>0</v>
      </c>
      <c r="I18" s="66"/>
      <c r="J18" s="66">
        <v>0</v>
      </c>
      <c r="K18" s="66">
        <v>0</v>
      </c>
      <c r="L18" s="66"/>
      <c r="M18" s="66">
        <v>0</v>
      </c>
      <c r="N18" s="66"/>
      <c r="O18" s="66">
        <v>0</v>
      </c>
      <c r="P18" s="66">
        <v>0</v>
      </c>
      <c r="Q18" s="66">
        <v>0</v>
      </c>
      <c r="R18" s="66">
        <v>0</v>
      </c>
      <c r="S18" s="66"/>
      <c r="T18" s="66">
        <v>0</v>
      </c>
      <c r="U18" s="66"/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/>
      <c r="AB18" s="66"/>
      <c r="AC18" s="66"/>
      <c r="AD18" s="66"/>
      <c r="AE18" s="66">
        <v>0</v>
      </c>
      <c r="AF18" s="66"/>
      <c r="AG18" s="66">
        <v>0</v>
      </c>
      <c r="AH18" s="66">
        <v>0</v>
      </c>
      <c r="AI18" s="66">
        <v>0</v>
      </c>
      <c r="AJ18" s="66"/>
      <c r="AK18" s="66">
        <f t="shared" si="0"/>
        <v>0</v>
      </c>
      <c r="AL18" s="60"/>
    </row>
    <row r="19" spans="1:38" s="67" customFormat="1" ht="14.4" x14ac:dyDescent="0.25">
      <c r="A19" s="60"/>
      <c r="B19" s="64">
        <v>411100</v>
      </c>
      <c r="C19" s="65" t="s">
        <v>163</v>
      </c>
      <c r="D19" s="66">
        <v>0</v>
      </c>
      <c r="E19" s="66">
        <v>0</v>
      </c>
      <c r="F19" s="66">
        <v>85.82</v>
      </c>
      <c r="G19" s="66"/>
      <c r="H19" s="66">
        <v>837.31</v>
      </c>
      <c r="I19" s="66"/>
      <c r="J19" s="66">
        <v>0</v>
      </c>
      <c r="K19" s="66">
        <v>6.05</v>
      </c>
      <c r="L19" s="66"/>
      <c r="M19" s="66">
        <v>0</v>
      </c>
      <c r="N19" s="66"/>
      <c r="O19" s="66">
        <v>0</v>
      </c>
      <c r="P19" s="66">
        <v>0</v>
      </c>
      <c r="Q19" s="66">
        <v>0</v>
      </c>
      <c r="R19" s="66">
        <v>0</v>
      </c>
      <c r="S19" s="66"/>
      <c r="T19" s="66">
        <v>0</v>
      </c>
      <c r="U19" s="66"/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/>
      <c r="AB19" s="66"/>
      <c r="AC19" s="66"/>
      <c r="AD19" s="66"/>
      <c r="AE19" s="66">
        <v>0</v>
      </c>
      <c r="AF19" s="66"/>
      <c r="AG19" s="66">
        <v>0</v>
      </c>
      <c r="AH19" s="66">
        <v>0</v>
      </c>
      <c r="AI19" s="66">
        <v>0</v>
      </c>
      <c r="AJ19" s="66"/>
      <c r="AK19" s="66">
        <f t="shared" si="0"/>
        <v>929.17999999999984</v>
      </c>
      <c r="AL19" s="60"/>
    </row>
    <row r="20" spans="1:38" s="67" customFormat="1" ht="14.4" x14ac:dyDescent="0.25">
      <c r="A20" s="60"/>
      <c r="B20" s="64">
        <v>411400</v>
      </c>
      <c r="C20" s="65" t="s">
        <v>164</v>
      </c>
      <c r="D20" s="66">
        <v>0</v>
      </c>
      <c r="E20" s="66">
        <v>0</v>
      </c>
      <c r="F20" s="66">
        <v>0</v>
      </c>
      <c r="G20" s="66"/>
      <c r="H20" s="66">
        <v>311.51</v>
      </c>
      <c r="I20" s="66"/>
      <c r="J20" s="66">
        <v>0</v>
      </c>
      <c r="K20" s="66">
        <v>0</v>
      </c>
      <c r="L20" s="66"/>
      <c r="M20" s="66">
        <v>0</v>
      </c>
      <c r="N20" s="66"/>
      <c r="O20" s="66">
        <v>0</v>
      </c>
      <c r="P20" s="66">
        <v>0</v>
      </c>
      <c r="Q20" s="66">
        <v>0</v>
      </c>
      <c r="R20" s="66">
        <v>0</v>
      </c>
      <c r="S20" s="66"/>
      <c r="T20" s="66">
        <v>0</v>
      </c>
      <c r="U20" s="66"/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/>
      <c r="AB20" s="66"/>
      <c r="AC20" s="66"/>
      <c r="AD20" s="66"/>
      <c r="AE20" s="66"/>
      <c r="AF20" s="66"/>
      <c r="AG20" s="66">
        <v>234.53</v>
      </c>
      <c r="AH20" s="66">
        <v>0</v>
      </c>
      <c r="AI20" s="66">
        <v>0</v>
      </c>
      <c r="AJ20" s="66"/>
      <c r="AK20" s="66">
        <f t="shared" si="0"/>
        <v>546.04</v>
      </c>
      <c r="AL20" s="60"/>
    </row>
    <row r="21" spans="1:38" ht="14.4" x14ac:dyDescent="0.25">
      <c r="A21" s="60"/>
      <c r="B21" s="61">
        <v>411500</v>
      </c>
      <c r="C21" s="68" t="s">
        <v>8</v>
      </c>
      <c r="D21" s="63">
        <v>44238.1</v>
      </c>
      <c r="E21" s="63">
        <v>4360</v>
      </c>
      <c r="F21" s="63">
        <v>8874.75</v>
      </c>
      <c r="G21" s="63">
        <v>10435.58</v>
      </c>
      <c r="H21" s="63">
        <v>85687.27</v>
      </c>
      <c r="I21" s="63"/>
      <c r="J21" s="63">
        <v>137075</v>
      </c>
      <c r="K21" s="63">
        <v>12469.79</v>
      </c>
      <c r="L21" s="63"/>
      <c r="M21" s="63">
        <v>37705.870000000003</v>
      </c>
      <c r="N21" s="63">
        <v>41223.120000000003</v>
      </c>
      <c r="O21" s="63">
        <v>108486.79</v>
      </c>
      <c r="P21" s="63">
        <v>22926</v>
      </c>
      <c r="Q21" s="63">
        <v>78649.919999999998</v>
      </c>
      <c r="R21" s="63">
        <v>28473.08</v>
      </c>
      <c r="S21" s="63"/>
      <c r="T21" s="63">
        <v>217096.58</v>
      </c>
      <c r="U21" s="63"/>
      <c r="V21" s="63">
        <v>10531</v>
      </c>
      <c r="W21" s="63">
        <v>8086.02</v>
      </c>
      <c r="X21" s="63">
        <v>22978.17</v>
      </c>
      <c r="Y21" s="63">
        <v>15738.02</v>
      </c>
      <c r="Z21" s="63">
        <v>83975.35</v>
      </c>
      <c r="AA21" s="63"/>
      <c r="AB21" s="63"/>
      <c r="AC21" s="63"/>
      <c r="AD21" s="63"/>
      <c r="AE21" s="63">
        <v>14296.35</v>
      </c>
      <c r="AF21" s="63">
        <v>9779.24</v>
      </c>
      <c r="AG21" s="63">
        <v>1845.21</v>
      </c>
      <c r="AH21" s="63">
        <v>7391.76</v>
      </c>
      <c r="AI21" s="63">
        <v>142.91999999999999</v>
      </c>
      <c r="AJ21" s="63"/>
      <c r="AK21" s="63">
        <f t="shared" si="0"/>
        <v>1012465.8899999999</v>
      </c>
      <c r="AL21" s="60"/>
    </row>
    <row r="22" spans="1:38" ht="14.4" x14ac:dyDescent="0.25">
      <c r="A22" s="60"/>
      <c r="B22" s="64">
        <v>412300</v>
      </c>
      <c r="C22" s="65" t="s">
        <v>165</v>
      </c>
      <c r="D22" s="66">
        <v>0</v>
      </c>
      <c r="E22" s="66">
        <v>0</v>
      </c>
      <c r="F22" s="66">
        <v>0</v>
      </c>
      <c r="G22" s="66"/>
      <c r="H22" s="66">
        <v>0</v>
      </c>
      <c r="I22" s="66"/>
      <c r="J22" s="66">
        <v>0</v>
      </c>
      <c r="K22" s="66">
        <v>0</v>
      </c>
      <c r="L22" s="66"/>
      <c r="M22" s="66">
        <v>106.57</v>
      </c>
      <c r="N22" s="66"/>
      <c r="O22" s="66">
        <v>0</v>
      </c>
      <c r="P22" s="66">
        <v>0</v>
      </c>
      <c r="Q22" s="66">
        <v>0</v>
      </c>
      <c r="R22" s="66">
        <v>0</v>
      </c>
      <c r="S22" s="66"/>
      <c r="T22" s="66">
        <v>0</v>
      </c>
      <c r="U22" s="66"/>
      <c r="V22" s="66">
        <v>0</v>
      </c>
      <c r="W22" s="66">
        <v>2.89</v>
      </c>
      <c r="X22" s="66">
        <v>0</v>
      </c>
      <c r="Y22" s="66">
        <v>0</v>
      </c>
      <c r="Z22" s="66">
        <v>0</v>
      </c>
      <c r="AA22" s="66"/>
      <c r="AB22" s="66"/>
      <c r="AC22" s="66"/>
      <c r="AD22" s="66"/>
      <c r="AE22" s="66"/>
      <c r="AF22" s="66"/>
      <c r="AG22" s="66">
        <v>0</v>
      </c>
      <c r="AH22" s="66">
        <v>0</v>
      </c>
      <c r="AI22" s="66">
        <v>0</v>
      </c>
      <c r="AJ22" s="66"/>
      <c r="AK22" s="66">
        <f t="shared" si="0"/>
        <v>109.46</v>
      </c>
      <c r="AL22" s="60"/>
    </row>
    <row r="23" spans="1:38" ht="14.4" x14ac:dyDescent="0.25">
      <c r="A23" s="60"/>
      <c r="B23" s="64">
        <v>412500</v>
      </c>
      <c r="C23" s="65" t="s">
        <v>166</v>
      </c>
      <c r="D23" s="66">
        <v>0</v>
      </c>
      <c r="E23" s="66">
        <v>0</v>
      </c>
      <c r="F23" s="66">
        <v>0.71</v>
      </c>
      <c r="G23" s="66">
        <v>1.1000000000000001</v>
      </c>
      <c r="H23" s="66">
        <v>147.53</v>
      </c>
      <c r="I23" s="66"/>
      <c r="J23" s="66">
        <v>11</v>
      </c>
      <c r="K23" s="66">
        <v>5.09</v>
      </c>
      <c r="L23" s="66"/>
      <c r="M23" s="66">
        <v>566.98</v>
      </c>
      <c r="N23" s="66">
        <v>5.32</v>
      </c>
      <c r="O23" s="66">
        <v>0</v>
      </c>
      <c r="P23" s="66">
        <v>0</v>
      </c>
      <c r="Q23" s="66">
        <v>0</v>
      </c>
      <c r="R23" s="66">
        <v>0</v>
      </c>
      <c r="S23" s="66"/>
      <c r="T23" s="66">
        <v>0</v>
      </c>
      <c r="U23" s="66"/>
      <c r="V23" s="66">
        <v>160</v>
      </c>
      <c r="W23" s="66">
        <v>0</v>
      </c>
      <c r="X23" s="66">
        <v>102.46</v>
      </c>
      <c r="Y23" s="66">
        <v>14.95</v>
      </c>
      <c r="Z23" s="66">
        <v>1.86</v>
      </c>
      <c r="AA23" s="66"/>
      <c r="AB23" s="66"/>
      <c r="AC23" s="66"/>
      <c r="AD23" s="66"/>
      <c r="AE23" s="66">
        <v>2.3199999999999998</v>
      </c>
      <c r="AF23" s="66"/>
      <c r="AG23" s="66">
        <v>0</v>
      </c>
      <c r="AH23" s="66">
        <v>0</v>
      </c>
      <c r="AI23" s="66">
        <v>0</v>
      </c>
      <c r="AJ23" s="66"/>
      <c r="AK23" s="66">
        <f t="shared" si="0"/>
        <v>1019.3200000000003</v>
      </c>
      <c r="AL23" s="60"/>
    </row>
    <row r="24" spans="1:38" ht="14.4" x14ac:dyDescent="0.25">
      <c r="A24" s="60"/>
      <c r="B24" s="64">
        <v>412800</v>
      </c>
      <c r="C24" s="65" t="s">
        <v>167</v>
      </c>
      <c r="D24" s="66">
        <v>0</v>
      </c>
      <c r="E24" s="66">
        <v>0</v>
      </c>
      <c r="F24" s="66">
        <v>0</v>
      </c>
      <c r="G24" s="66"/>
      <c r="H24" s="66">
        <v>0</v>
      </c>
      <c r="I24" s="66"/>
      <c r="J24" s="66">
        <v>0</v>
      </c>
      <c r="K24" s="66">
        <v>0</v>
      </c>
      <c r="L24" s="66"/>
      <c r="M24" s="66">
        <v>0</v>
      </c>
      <c r="N24" s="66"/>
      <c r="O24" s="66">
        <v>0</v>
      </c>
      <c r="P24" s="66">
        <v>0</v>
      </c>
      <c r="Q24" s="66">
        <v>0</v>
      </c>
      <c r="R24" s="66">
        <v>0</v>
      </c>
      <c r="S24" s="66"/>
      <c r="T24" s="66">
        <v>0</v>
      </c>
      <c r="U24" s="66"/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/>
      <c r="AB24" s="66"/>
      <c r="AC24" s="66"/>
      <c r="AD24" s="66"/>
      <c r="AE24" s="66"/>
      <c r="AF24" s="66"/>
      <c r="AG24" s="66">
        <v>0</v>
      </c>
      <c r="AH24" s="66">
        <v>0</v>
      </c>
      <c r="AI24" s="66">
        <v>0</v>
      </c>
      <c r="AJ24" s="66"/>
      <c r="AK24" s="66">
        <f t="shared" si="0"/>
        <v>0</v>
      </c>
      <c r="AL24" s="60"/>
    </row>
    <row r="25" spans="1:38" ht="14.4" x14ac:dyDescent="0.25">
      <c r="A25" s="60"/>
      <c r="B25" s="64">
        <v>412900</v>
      </c>
      <c r="C25" s="65" t="s">
        <v>168</v>
      </c>
      <c r="D25" s="66">
        <v>0</v>
      </c>
      <c r="E25" s="66">
        <v>0</v>
      </c>
      <c r="F25" s="66">
        <v>0</v>
      </c>
      <c r="G25" s="66"/>
      <c r="H25" s="66">
        <v>0</v>
      </c>
      <c r="I25" s="66"/>
      <c r="J25" s="66">
        <v>0</v>
      </c>
      <c r="K25" s="66">
        <v>0</v>
      </c>
      <c r="L25" s="66"/>
      <c r="M25" s="66">
        <v>742.13</v>
      </c>
      <c r="N25" s="66"/>
      <c r="O25" s="66">
        <v>0</v>
      </c>
      <c r="P25" s="66">
        <v>0</v>
      </c>
      <c r="Q25" s="66">
        <v>0</v>
      </c>
      <c r="R25" s="66">
        <v>0</v>
      </c>
      <c r="S25" s="66"/>
      <c r="T25" s="66">
        <v>0</v>
      </c>
      <c r="U25" s="66"/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/>
      <c r="AB25" s="66"/>
      <c r="AC25" s="66"/>
      <c r="AD25" s="66"/>
      <c r="AE25" s="66"/>
      <c r="AF25" s="66"/>
      <c r="AG25" s="66">
        <v>0</v>
      </c>
      <c r="AH25" s="66">
        <v>0</v>
      </c>
      <c r="AI25" s="66">
        <v>0</v>
      </c>
      <c r="AJ25" s="66"/>
      <c r="AK25" s="66">
        <f t="shared" si="0"/>
        <v>742.13</v>
      </c>
      <c r="AL25" s="60"/>
    </row>
    <row r="26" spans="1:38" ht="14.4" x14ac:dyDescent="0.25">
      <c r="A26" s="60"/>
      <c r="B26" s="64">
        <v>413900</v>
      </c>
      <c r="C26" s="65" t="s">
        <v>169</v>
      </c>
      <c r="D26" s="66">
        <v>0</v>
      </c>
      <c r="E26" s="66">
        <v>0</v>
      </c>
      <c r="F26" s="66">
        <v>0</v>
      </c>
      <c r="G26" s="66"/>
      <c r="H26" s="66">
        <v>0</v>
      </c>
      <c r="I26" s="66"/>
      <c r="J26" s="66">
        <v>186</v>
      </c>
      <c r="K26" s="66">
        <v>0</v>
      </c>
      <c r="L26" s="66"/>
      <c r="M26" s="66">
        <v>0</v>
      </c>
      <c r="N26" s="66"/>
      <c r="O26" s="66">
        <v>0</v>
      </c>
      <c r="P26" s="66">
        <v>0</v>
      </c>
      <c r="Q26" s="66">
        <v>0</v>
      </c>
      <c r="R26" s="66">
        <v>0</v>
      </c>
      <c r="S26" s="66"/>
      <c r="T26" s="66">
        <v>0</v>
      </c>
      <c r="U26" s="66"/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/>
      <c r="AB26" s="66"/>
      <c r="AC26" s="66"/>
      <c r="AD26" s="66"/>
      <c r="AE26" s="66"/>
      <c r="AF26" s="66"/>
      <c r="AG26" s="66">
        <v>0</v>
      </c>
      <c r="AH26" s="66">
        <v>0</v>
      </c>
      <c r="AI26" s="66">
        <v>0</v>
      </c>
      <c r="AJ26" s="66"/>
      <c r="AK26" s="66">
        <f t="shared" si="0"/>
        <v>186</v>
      </c>
      <c r="AL26" s="60"/>
    </row>
    <row r="27" spans="1:38" ht="14.4" x14ac:dyDescent="0.25">
      <c r="A27" s="60"/>
      <c r="B27" s="64">
        <v>414000</v>
      </c>
      <c r="C27" s="65" t="s">
        <v>9</v>
      </c>
      <c r="D27" s="66">
        <v>124.39</v>
      </c>
      <c r="E27" s="66">
        <v>86</v>
      </c>
      <c r="F27" s="66">
        <v>23.52</v>
      </c>
      <c r="G27" s="66">
        <v>124.82</v>
      </c>
      <c r="H27" s="66">
        <v>0</v>
      </c>
      <c r="I27" s="66"/>
      <c r="J27" s="66">
        <v>2</v>
      </c>
      <c r="K27" s="66">
        <v>0</v>
      </c>
      <c r="L27" s="66"/>
      <c r="M27" s="66">
        <v>216.68</v>
      </c>
      <c r="N27" s="66">
        <v>13613.48</v>
      </c>
      <c r="O27" s="66">
        <v>15668.19</v>
      </c>
      <c r="P27" s="66">
        <v>26</v>
      </c>
      <c r="Q27" s="66">
        <v>0</v>
      </c>
      <c r="R27" s="66">
        <v>151.4</v>
      </c>
      <c r="S27" s="66"/>
      <c r="T27" s="66">
        <v>18571.84</v>
      </c>
      <c r="U27" s="66"/>
      <c r="V27" s="66">
        <v>200</v>
      </c>
      <c r="W27" s="66">
        <v>0</v>
      </c>
      <c r="X27" s="66">
        <v>0</v>
      </c>
      <c r="Y27" s="66">
        <v>0</v>
      </c>
      <c r="Z27" s="66">
        <v>8.24</v>
      </c>
      <c r="AA27" s="66"/>
      <c r="AB27" s="66"/>
      <c r="AC27" s="66"/>
      <c r="AD27" s="66"/>
      <c r="AE27" s="66">
        <v>175.73</v>
      </c>
      <c r="AF27" s="66"/>
      <c r="AG27" s="66">
        <v>0</v>
      </c>
      <c r="AH27" s="66">
        <v>0</v>
      </c>
      <c r="AI27" s="66">
        <v>0</v>
      </c>
      <c r="AJ27" s="66"/>
      <c r="AK27" s="66">
        <f t="shared" si="0"/>
        <v>48992.290000000008</v>
      </c>
      <c r="AL27" s="60"/>
    </row>
    <row r="28" spans="1:38" ht="14.4" x14ac:dyDescent="0.25">
      <c r="A28" s="60"/>
      <c r="B28" s="64">
        <v>415000</v>
      </c>
      <c r="C28" s="65" t="s">
        <v>170</v>
      </c>
      <c r="D28" s="66">
        <v>0</v>
      </c>
      <c r="E28" s="66">
        <v>0</v>
      </c>
      <c r="F28" s="66">
        <v>0</v>
      </c>
      <c r="G28" s="66">
        <v>15479.04</v>
      </c>
      <c r="H28" s="66">
        <v>0</v>
      </c>
      <c r="I28" s="66"/>
      <c r="J28" s="66">
        <v>0</v>
      </c>
      <c r="K28" s="66">
        <v>0</v>
      </c>
      <c r="L28" s="66"/>
      <c r="M28" s="66">
        <v>0</v>
      </c>
      <c r="N28" s="66">
        <v>1462.37</v>
      </c>
      <c r="O28" s="66">
        <v>0</v>
      </c>
      <c r="P28" s="66">
        <v>0</v>
      </c>
      <c r="Q28" s="66">
        <v>0</v>
      </c>
      <c r="R28" s="66">
        <v>510.62</v>
      </c>
      <c r="S28" s="66"/>
      <c r="T28" s="66">
        <v>0</v>
      </c>
      <c r="U28" s="66"/>
      <c r="V28" s="66">
        <v>0</v>
      </c>
      <c r="W28" s="66">
        <v>0</v>
      </c>
      <c r="X28" s="66">
        <v>0</v>
      </c>
      <c r="Y28" s="66">
        <v>0</v>
      </c>
      <c r="Z28" s="66">
        <v>396.84</v>
      </c>
      <c r="AA28" s="66"/>
      <c r="AB28" s="66"/>
      <c r="AC28" s="66"/>
      <c r="AD28" s="66"/>
      <c r="AE28" s="66"/>
      <c r="AF28" s="66"/>
      <c r="AG28" s="66">
        <v>0</v>
      </c>
      <c r="AH28" s="66">
        <v>0</v>
      </c>
      <c r="AI28" s="66">
        <v>0</v>
      </c>
      <c r="AJ28" s="66"/>
      <c r="AK28" s="66">
        <f t="shared" si="0"/>
        <v>17848.87</v>
      </c>
      <c r="AL28" s="60"/>
    </row>
    <row r="29" spans="1:38" ht="14.4" x14ac:dyDescent="0.25">
      <c r="A29" s="60"/>
      <c r="B29" s="61">
        <v>415500</v>
      </c>
      <c r="C29" s="68" t="s">
        <v>10</v>
      </c>
      <c r="D29" s="63">
        <v>30.75</v>
      </c>
      <c r="E29" s="63">
        <v>978</v>
      </c>
      <c r="F29" s="63">
        <v>0</v>
      </c>
      <c r="G29" s="63">
        <v>1035.9000000000001</v>
      </c>
      <c r="H29" s="63">
        <v>52037.08</v>
      </c>
      <c r="I29" s="63"/>
      <c r="J29" s="63">
        <v>2780</v>
      </c>
      <c r="K29" s="63">
        <v>4003.78</v>
      </c>
      <c r="L29" s="63"/>
      <c r="M29" s="63">
        <v>0</v>
      </c>
      <c r="N29" s="63">
        <v>1199.3699999999999</v>
      </c>
      <c r="O29" s="63">
        <v>252.1</v>
      </c>
      <c r="P29" s="63">
        <v>0</v>
      </c>
      <c r="Q29" s="63">
        <v>0</v>
      </c>
      <c r="R29" s="63">
        <v>0</v>
      </c>
      <c r="S29" s="63"/>
      <c r="T29" s="63">
        <v>8144.1</v>
      </c>
      <c r="U29" s="63"/>
      <c r="V29" s="63">
        <v>248</v>
      </c>
      <c r="W29" s="63">
        <v>4535.91</v>
      </c>
      <c r="X29" s="63">
        <v>2863.13</v>
      </c>
      <c r="Y29" s="63">
        <v>14128.82</v>
      </c>
      <c r="Z29" s="63">
        <v>135.66</v>
      </c>
      <c r="AA29" s="63"/>
      <c r="AB29" s="63"/>
      <c r="AC29" s="63"/>
      <c r="AD29" s="63"/>
      <c r="AE29" s="63"/>
      <c r="AF29" s="63"/>
      <c r="AG29" s="63">
        <v>0</v>
      </c>
      <c r="AH29" s="63">
        <v>0</v>
      </c>
      <c r="AI29" s="63">
        <v>0</v>
      </c>
      <c r="AJ29" s="63"/>
      <c r="AK29" s="63">
        <f t="shared" si="0"/>
        <v>92372.6</v>
      </c>
      <c r="AL29" s="60"/>
    </row>
    <row r="30" spans="1:38" ht="14.4" x14ac:dyDescent="0.25">
      <c r="A30" s="60"/>
      <c r="B30" s="64">
        <v>419500</v>
      </c>
      <c r="C30" s="65" t="s">
        <v>11</v>
      </c>
      <c r="D30" s="66">
        <v>755.47</v>
      </c>
      <c r="E30" s="66">
        <v>208</v>
      </c>
      <c r="F30" s="66">
        <v>119.66</v>
      </c>
      <c r="G30" s="66">
        <v>767.86</v>
      </c>
      <c r="H30" s="66">
        <v>1268.72</v>
      </c>
      <c r="I30" s="66"/>
      <c r="J30" s="66">
        <v>7703</v>
      </c>
      <c r="K30" s="66">
        <v>890.26</v>
      </c>
      <c r="L30" s="66"/>
      <c r="M30" s="66">
        <v>297.14</v>
      </c>
      <c r="N30" s="66">
        <v>1236.9100000000001</v>
      </c>
      <c r="O30" s="66">
        <v>358.88</v>
      </c>
      <c r="P30" s="66">
        <v>1330</v>
      </c>
      <c r="Q30" s="66">
        <v>406.7</v>
      </c>
      <c r="R30" s="66">
        <v>345.57</v>
      </c>
      <c r="S30" s="66"/>
      <c r="T30" s="66">
        <v>863.72</v>
      </c>
      <c r="U30" s="66"/>
      <c r="V30" s="66">
        <v>590</v>
      </c>
      <c r="W30" s="66">
        <v>121.6</v>
      </c>
      <c r="X30" s="66">
        <v>1010.37</v>
      </c>
      <c r="Y30" s="66">
        <v>991.95</v>
      </c>
      <c r="Z30" s="66">
        <v>1284.31</v>
      </c>
      <c r="AA30" s="66"/>
      <c r="AB30" s="66"/>
      <c r="AC30" s="66"/>
      <c r="AD30" s="66"/>
      <c r="AE30" s="66">
        <v>107.56</v>
      </c>
      <c r="AF30" s="66">
        <v>1.96</v>
      </c>
      <c r="AG30" s="66">
        <v>298.72000000000003</v>
      </c>
      <c r="AH30" s="66">
        <v>17.11</v>
      </c>
      <c r="AI30" s="66">
        <v>8.74</v>
      </c>
      <c r="AJ30" s="66">
        <v>15.08</v>
      </c>
      <c r="AK30" s="66">
        <f t="shared" si="0"/>
        <v>20999.290000000005</v>
      </c>
      <c r="AL30" s="60"/>
    </row>
    <row r="31" spans="1:38" ht="14.4" x14ac:dyDescent="0.25">
      <c r="A31" s="60"/>
      <c r="B31" s="70"/>
      <c r="C31" s="71" t="s">
        <v>12</v>
      </c>
      <c r="D31" s="69">
        <f>+D$28+D$30</f>
        <v>755.47</v>
      </c>
      <c r="E31" s="69">
        <f t="shared" ref="E31:AI31" si="1">+E$28+E$30</f>
        <v>208</v>
      </c>
      <c r="F31" s="69">
        <f t="shared" si="1"/>
        <v>119.66</v>
      </c>
      <c r="G31" s="69">
        <f t="shared" si="1"/>
        <v>16246.900000000001</v>
      </c>
      <c r="H31" s="69">
        <f t="shared" si="1"/>
        <v>1268.72</v>
      </c>
      <c r="I31" s="69">
        <f t="shared" si="1"/>
        <v>0</v>
      </c>
      <c r="J31" s="69">
        <f t="shared" si="1"/>
        <v>7703</v>
      </c>
      <c r="K31" s="69">
        <f t="shared" si="1"/>
        <v>890.26</v>
      </c>
      <c r="L31" s="69">
        <f t="shared" si="1"/>
        <v>0</v>
      </c>
      <c r="M31" s="69">
        <f t="shared" si="1"/>
        <v>297.14</v>
      </c>
      <c r="N31" s="69">
        <f t="shared" si="1"/>
        <v>2699.2799999999997</v>
      </c>
      <c r="O31" s="69">
        <f t="shared" si="1"/>
        <v>358.88</v>
      </c>
      <c r="P31" s="69">
        <f t="shared" si="1"/>
        <v>1330</v>
      </c>
      <c r="Q31" s="69">
        <f t="shared" si="1"/>
        <v>406.7</v>
      </c>
      <c r="R31" s="69">
        <f t="shared" si="1"/>
        <v>856.19</v>
      </c>
      <c r="S31" s="69">
        <f t="shared" si="1"/>
        <v>0</v>
      </c>
      <c r="T31" s="69">
        <f t="shared" si="1"/>
        <v>863.72</v>
      </c>
      <c r="U31" s="69">
        <f t="shared" si="1"/>
        <v>0</v>
      </c>
      <c r="V31" s="69">
        <f t="shared" si="1"/>
        <v>590</v>
      </c>
      <c r="W31" s="69">
        <f t="shared" si="1"/>
        <v>121.6</v>
      </c>
      <c r="X31" s="69">
        <f t="shared" si="1"/>
        <v>1010.37</v>
      </c>
      <c r="Y31" s="69">
        <f t="shared" si="1"/>
        <v>991.95</v>
      </c>
      <c r="Z31" s="69">
        <f t="shared" si="1"/>
        <v>1681.1499999999999</v>
      </c>
      <c r="AA31" s="69">
        <f t="shared" si="1"/>
        <v>0</v>
      </c>
      <c r="AB31" s="69">
        <f t="shared" si="1"/>
        <v>0</v>
      </c>
      <c r="AC31" s="69">
        <f t="shared" si="1"/>
        <v>0</v>
      </c>
      <c r="AD31" s="69">
        <f t="shared" si="1"/>
        <v>0</v>
      </c>
      <c r="AE31" s="69">
        <f t="shared" si="1"/>
        <v>107.56</v>
      </c>
      <c r="AF31" s="69">
        <f t="shared" si="1"/>
        <v>1.96</v>
      </c>
      <c r="AG31" s="69">
        <f t="shared" si="1"/>
        <v>298.72000000000003</v>
      </c>
      <c r="AH31" s="69">
        <f t="shared" si="1"/>
        <v>17.11</v>
      </c>
      <c r="AI31" s="69">
        <f t="shared" si="1"/>
        <v>8.74</v>
      </c>
      <c r="AJ31" s="69"/>
      <c r="AK31" s="69">
        <f t="shared" si="0"/>
        <v>38833.08</v>
      </c>
      <c r="AL31" s="60"/>
    </row>
    <row r="32" spans="1:38" s="67" customFormat="1" ht="14.4" x14ac:dyDescent="0.25">
      <c r="A32" s="60"/>
      <c r="B32" s="70"/>
      <c r="C32" s="72" t="s">
        <v>13</v>
      </c>
      <c r="D32" s="69">
        <f t="shared" ref="D32:AI32" si="2">+SUM(D$12:D$20,D$22:D$26)</f>
        <v>3779.33</v>
      </c>
      <c r="E32" s="69">
        <f t="shared" si="2"/>
        <v>1383</v>
      </c>
      <c r="F32" s="69">
        <f t="shared" si="2"/>
        <v>404.73999999999995</v>
      </c>
      <c r="G32" s="69">
        <f t="shared" si="2"/>
        <v>3323.58</v>
      </c>
      <c r="H32" s="69">
        <f t="shared" si="2"/>
        <v>6668.05</v>
      </c>
      <c r="I32" s="69">
        <f t="shared" si="2"/>
        <v>0</v>
      </c>
      <c r="J32" s="69">
        <f t="shared" si="2"/>
        <v>5677</v>
      </c>
      <c r="K32" s="69">
        <f t="shared" si="2"/>
        <v>2907.76</v>
      </c>
      <c r="L32" s="69">
        <f t="shared" si="2"/>
        <v>0</v>
      </c>
      <c r="M32" s="69">
        <f t="shared" si="2"/>
        <v>9094.7899999999991</v>
      </c>
      <c r="N32" s="69">
        <f t="shared" si="2"/>
        <v>2572.27</v>
      </c>
      <c r="O32" s="69">
        <f t="shared" si="2"/>
        <v>8919.08</v>
      </c>
      <c r="P32" s="69">
        <f t="shared" si="2"/>
        <v>2157</v>
      </c>
      <c r="Q32" s="69">
        <f t="shared" si="2"/>
        <v>3767.88</v>
      </c>
      <c r="R32" s="69">
        <f t="shared" si="2"/>
        <v>1104.29</v>
      </c>
      <c r="S32" s="69">
        <f t="shared" si="2"/>
        <v>0</v>
      </c>
      <c r="T32" s="69">
        <f t="shared" si="2"/>
        <v>4629.26</v>
      </c>
      <c r="U32" s="69">
        <f t="shared" si="2"/>
        <v>0</v>
      </c>
      <c r="V32" s="69">
        <f t="shared" si="2"/>
        <v>2081</v>
      </c>
      <c r="W32" s="69">
        <f t="shared" si="2"/>
        <v>365.03</v>
      </c>
      <c r="X32" s="69">
        <f t="shared" si="2"/>
        <v>1762.14</v>
      </c>
      <c r="Y32" s="69">
        <f t="shared" si="2"/>
        <v>1031.5</v>
      </c>
      <c r="Z32" s="69">
        <f t="shared" si="2"/>
        <v>11006.59</v>
      </c>
      <c r="AA32" s="69">
        <f t="shared" si="2"/>
        <v>0</v>
      </c>
      <c r="AB32" s="69">
        <f t="shared" si="2"/>
        <v>0</v>
      </c>
      <c r="AC32" s="69">
        <f t="shared" si="2"/>
        <v>0</v>
      </c>
      <c r="AD32" s="69">
        <f t="shared" si="2"/>
        <v>0</v>
      </c>
      <c r="AE32" s="69">
        <f t="shared" si="2"/>
        <v>2370.11</v>
      </c>
      <c r="AF32" s="69">
        <f t="shared" si="2"/>
        <v>328.61</v>
      </c>
      <c r="AG32" s="69">
        <f t="shared" si="2"/>
        <v>234.53</v>
      </c>
      <c r="AH32" s="69">
        <f t="shared" si="2"/>
        <v>32.29</v>
      </c>
      <c r="AI32" s="69">
        <f t="shared" si="2"/>
        <v>194.32000000000002</v>
      </c>
      <c r="AJ32" s="69"/>
      <c r="AK32" s="69">
        <f t="shared" si="0"/>
        <v>75794.149999999994</v>
      </c>
      <c r="AL32" s="60"/>
    </row>
    <row r="33" spans="1:38" ht="14.4" x14ac:dyDescent="0.25">
      <c r="A33" s="60"/>
      <c r="B33" s="70"/>
      <c r="C33" s="73" t="s">
        <v>14</v>
      </c>
      <c r="D33" s="69">
        <f t="shared" ref="D33:AI33" si="3">+SUM(D$21,D$27,D$29,D$31,D$32)</f>
        <v>48928.04</v>
      </c>
      <c r="E33" s="69">
        <f t="shared" si="3"/>
        <v>7015</v>
      </c>
      <c r="F33" s="69">
        <f t="shared" si="3"/>
        <v>9422.67</v>
      </c>
      <c r="G33" s="69">
        <f t="shared" si="3"/>
        <v>31166.78</v>
      </c>
      <c r="H33" s="69">
        <f t="shared" si="3"/>
        <v>145661.12</v>
      </c>
      <c r="I33" s="69">
        <f t="shared" si="3"/>
        <v>0</v>
      </c>
      <c r="J33" s="69">
        <f t="shared" si="3"/>
        <v>153237</v>
      </c>
      <c r="K33" s="69">
        <f t="shared" si="3"/>
        <v>20271.589999999997</v>
      </c>
      <c r="L33" s="69">
        <f t="shared" si="3"/>
        <v>0</v>
      </c>
      <c r="M33" s="69">
        <f t="shared" si="3"/>
        <v>47314.48</v>
      </c>
      <c r="N33" s="69">
        <f t="shared" si="3"/>
        <v>61307.520000000004</v>
      </c>
      <c r="O33" s="69">
        <f t="shared" si="3"/>
        <v>133685.04</v>
      </c>
      <c r="P33" s="69">
        <f t="shared" si="3"/>
        <v>26439</v>
      </c>
      <c r="Q33" s="69">
        <f t="shared" si="3"/>
        <v>82824.5</v>
      </c>
      <c r="R33" s="69">
        <f t="shared" si="3"/>
        <v>30584.960000000003</v>
      </c>
      <c r="S33" s="69">
        <f t="shared" si="3"/>
        <v>0</v>
      </c>
      <c r="T33" s="69">
        <f t="shared" si="3"/>
        <v>249305.5</v>
      </c>
      <c r="U33" s="69">
        <f t="shared" si="3"/>
        <v>0</v>
      </c>
      <c r="V33" s="69">
        <f t="shared" si="3"/>
        <v>13650</v>
      </c>
      <c r="W33" s="69">
        <f t="shared" si="3"/>
        <v>13108.560000000001</v>
      </c>
      <c r="X33" s="69">
        <f t="shared" si="3"/>
        <v>28613.809999999998</v>
      </c>
      <c r="Y33" s="69">
        <f t="shared" si="3"/>
        <v>31890.29</v>
      </c>
      <c r="Z33" s="69">
        <f t="shared" si="3"/>
        <v>96806.99</v>
      </c>
      <c r="AA33" s="69">
        <f t="shared" si="3"/>
        <v>0</v>
      </c>
      <c r="AB33" s="69">
        <f t="shared" si="3"/>
        <v>0</v>
      </c>
      <c r="AC33" s="69">
        <f t="shared" si="3"/>
        <v>0</v>
      </c>
      <c r="AD33" s="69">
        <f t="shared" si="3"/>
        <v>0</v>
      </c>
      <c r="AE33" s="69">
        <f t="shared" si="3"/>
        <v>16949.75</v>
      </c>
      <c r="AF33" s="69">
        <f t="shared" si="3"/>
        <v>10109.81</v>
      </c>
      <c r="AG33" s="69">
        <f t="shared" si="3"/>
        <v>2378.4600000000005</v>
      </c>
      <c r="AH33" s="69">
        <f t="shared" si="3"/>
        <v>7441.16</v>
      </c>
      <c r="AI33" s="69">
        <f t="shared" si="3"/>
        <v>345.98</v>
      </c>
      <c r="AJ33" s="69"/>
      <c r="AK33" s="69">
        <f t="shared" si="0"/>
        <v>1268458.01</v>
      </c>
      <c r="AL33" s="60"/>
    </row>
    <row r="34" spans="1:38" ht="14.4" x14ac:dyDescent="0.25">
      <c r="A34" s="60"/>
      <c r="B34" s="70"/>
      <c r="C34" s="73" t="s">
        <v>15</v>
      </c>
      <c r="D34" s="69">
        <f>D$11-D$33</f>
        <v>786.97999999999593</v>
      </c>
      <c r="E34" s="69">
        <f t="shared" ref="E34:AI34" si="4">E$11-E$33</f>
        <v>51</v>
      </c>
      <c r="F34" s="69">
        <f t="shared" si="4"/>
        <v>60.909999999999854</v>
      </c>
      <c r="G34" s="69">
        <f t="shared" si="4"/>
        <v>1.0000000002037268E-2</v>
      </c>
      <c r="H34" s="69">
        <f t="shared" si="4"/>
        <v>236.55999999999767</v>
      </c>
      <c r="I34" s="69">
        <f t="shared" si="4"/>
        <v>0</v>
      </c>
      <c r="J34" s="69">
        <f t="shared" si="4"/>
        <v>0</v>
      </c>
      <c r="K34" s="69">
        <f t="shared" si="4"/>
        <v>454.92000000000189</v>
      </c>
      <c r="L34" s="69">
        <f t="shared" si="4"/>
        <v>0</v>
      </c>
      <c r="M34" s="69">
        <f t="shared" si="4"/>
        <v>7456.9499999999971</v>
      </c>
      <c r="N34" s="69">
        <f t="shared" si="4"/>
        <v>81.359999999993306</v>
      </c>
      <c r="O34" s="69">
        <f t="shared" si="4"/>
        <v>124.5</v>
      </c>
      <c r="P34" s="69">
        <f t="shared" si="4"/>
        <v>243</v>
      </c>
      <c r="Q34" s="69">
        <f t="shared" si="4"/>
        <v>891.07000000000698</v>
      </c>
      <c r="R34" s="69">
        <f t="shared" si="4"/>
        <v>175.83999999999651</v>
      </c>
      <c r="S34" s="69">
        <f t="shared" si="4"/>
        <v>0</v>
      </c>
      <c r="T34" s="69">
        <f t="shared" si="4"/>
        <v>1435.5100000000093</v>
      </c>
      <c r="U34" s="69">
        <f t="shared" si="4"/>
        <v>0</v>
      </c>
      <c r="V34" s="69">
        <f t="shared" si="4"/>
        <v>0</v>
      </c>
      <c r="W34" s="69">
        <f t="shared" si="4"/>
        <v>231.36999999999898</v>
      </c>
      <c r="X34" s="69">
        <f t="shared" si="4"/>
        <v>343.25000000000364</v>
      </c>
      <c r="Y34" s="69">
        <f t="shared" si="4"/>
        <v>0</v>
      </c>
      <c r="Z34" s="69">
        <f t="shared" si="4"/>
        <v>224.86999999999534</v>
      </c>
      <c r="AA34" s="69">
        <f t="shared" si="4"/>
        <v>0</v>
      </c>
      <c r="AB34" s="69">
        <f t="shared" si="4"/>
        <v>0</v>
      </c>
      <c r="AC34" s="69">
        <f t="shared" si="4"/>
        <v>0</v>
      </c>
      <c r="AD34" s="69">
        <f t="shared" si="4"/>
        <v>0</v>
      </c>
      <c r="AE34" s="69">
        <f t="shared" si="4"/>
        <v>380.09999999999854</v>
      </c>
      <c r="AF34" s="69">
        <f t="shared" si="4"/>
        <v>147.22000000000116</v>
      </c>
      <c r="AG34" s="69">
        <f t="shared" si="4"/>
        <v>-1.0000000000673026E-2</v>
      </c>
      <c r="AH34" s="69">
        <f t="shared" si="4"/>
        <v>70.860000000000582</v>
      </c>
      <c r="AI34" s="69">
        <f t="shared" si="4"/>
        <v>0</v>
      </c>
      <c r="AJ34" s="69"/>
      <c r="AK34" s="69">
        <f t="shared" si="0"/>
        <v>13396.269999999999</v>
      </c>
      <c r="AL34" s="60"/>
    </row>
    <row r="35" spans="1:38" ht="14.4" x14ac:dyDescent="0.25">
      <c r="A35" s="60"/>
      <c r="B35" s="70">
        <v>500000</v>
      </c>
      <c r="C35" s="73" t="s">
        <v>16</v>
      </c>
      <c r="D35" s="69">
        <f>+D$11-D$65</f>
        <v>27460.209999999995</v>
      </c>
      <c r="E35" s="69">
        <f t="shared" ref="E35:AI35" si="5">+E$11-E$65</f>
        <v>6612</v>
      </c>
      <c r="F35" s="69">
        <f t="shared" si="5"/>
        <v>7747.99</v>
      </c>
      <c r="G35" s="69">
        <f t="shared" si="5"/>
        <v>13000.490000000002</v>
      </c>
      <c r="H35" s="69">
        <f t="shared" si="5"/>
        <v>122632.54</v>
      </c>
      <c r="I35" s="69">
        <f t="shared" si="5"/>
        <v>0</v>
      </c>
      <c r="J35" s="69">
        <f t="shared" si="5"/>
        <v>122939</v>
      </c>
      <c r="K35" s="69">
        <f t="shared" si="5"/>
        <v>19258.309999999998</v>
      </c>
      <c r="L35" s="69">
        <f t="shared" si="5"/>
        <v>0</v>
      </c>
      <c r="M35" s="69">
        <f t="shared" si="5"/>
        <v>45524.160000000003</v>
      </c>
      <c r="N35" s="69">
        <f t="shared" si="5"/>
        <v>43176.46</v>
      </c>
      <c r="O35" s="69">
        <f t="shared" si="5"/>
        <v>86765.830000000016</v>
      </c>
      <c r="P35" s="69">
        <f t="shared" si="5"/>
        <v>19106</v>
      </c>
      <c r="Q35" s="69">
        <f t="shared" si="5"/>
        <v>41989.350000000006</v>
      </c>
      <c r="R35" s="69">
        <f t="shared" si="5"/>
        <v>21497.17</v>
      </c>
      <c r="S35" s="69">
        <f t="shared" si="5"/>
        <v>0</v>
      </c>
      <c r="T35" s="69">
        <f t="shared" si="5"/>
        <v>158286.65000000002</v>
      </c>
      <c r="U35" s="69">
        <f t="shared" si="5"/>
        <v>0</v>
      </c>
      <c r="V35" s="69">
        <f t="shared" si="5"/>
        <v>9285</v>
      </c>
      <c r="W35" s="69">
        <f t="shared" si="5"/>
        <v>12627.95</v>
      </c>
      <c r="X35" s="69">
        <f t="shared" si="5"/>
        <v>23120.57</v>
      </c>
      <c r="Y35" s="69">
        <f t="shared" si="5"/>
        <v>28239.78</v>
      </c>
      <c r="Z35" s="69">
        <f t="shared" si="5"/>
        <v>69025.13</v>
      </c>
      <c r="AA35" s="69">
        <f t="shared" si="5"/>
        <v>0</v>
      </c>
      <c r="AB35" s="69">
        <f t="shared" si="5"/>
        <v>0</v>
      </c>
      <c r="AC35" s="69">
        <f t="shared" si="5"/>
        <v>0</v>
      </c>
      <c r="AD35" s="69">
        <f t="shared" si="5"/>
        <v>0</v>
      </c>
      <c r="AE35" s="69">
        <f t="shared" si="5"/>
        <v>12695.699999999999</v>
      </c>
      <c r="AF35" s="69">
        <f t="shared" si="5"/>
        <v>10166.34</v>
      </c>
      <c r="AG35" s="69">
        <f t="shared" si="5"/>
        <v>2794.02</v>
      </c>
      <c r="AH35" s="69">
        <f t="shared" si="5"/>
        <v>7820.92</v>
      </c>
      <c r="AI35" s="69">
        <f t="shared" si="5"/>
        <v>2765.02</v>
      </c>
      <c r="AJ35" s="69"/>
      <c r="AK35" s="69">
        <f t="shared" si="0"/>
        <v>914536.59</v>
      </c>
      <c r="AL35" s="60"/>
    </row>
    <row r="36" spans="1:38" ht="14.4" x14ac:dyDescent="0.25">
      <c r="A36" s="60"/>
      <c r="B36" s="61">
        <v>510000</v>
      </c>
      <c r="C36" s="74" t="s">
        <v>17</v>
      </c>
      <c r="D36" s="63">
        <v>14026.07</v>
      </c>
      <c r="E36" s="63">
        <v>6396</v>
      </c>
      <c r="F36" s="63">
        <v>6836.21</v>
      </c>
      <c r="G36" s="63">
        <v>11915.94</v>
      </c>
      <c r="H36" s="63">
        <v>108382.15</v>
      </c>
      <c r="I36" s="63"/>
      <c r="J36" s="63">
        <v>103702</v>
      </c>
      <c r="K36" s="63">
        <v>18442.48</v>
      </c>
      <c r="L36" s="63"/>
      <c r="M36" s="63">
        <v>40369.410000000003</v>
      </c>
      <c r="N36" s="63">
        <v>40912.82</v>
      </c>
      <c r="O36" s="63">
        <v>68254.7</v>
      </c>
      <c r="P36" s="63">
        <v>14354</v>
      </c>
      <c r="Q36" s="63">
        <v>17195.57</v>
      </c>
      <c r="R36" s="63">
        <v>16184.71</v>
      </c>
      <c r="S36" s="63"/>
      <c r="T36" s="63">
        <v>113615.07</v>
      </c>
      <c r="U36" s="63"/>
      <c r="V36" s="63">
        <v>6722</v>
      </c>
      <c r="W36" s="63">
        <v>12162.01</v>
      </c>
      <c r="X36" s="63">
        <v>19393.689999999999</v>
      </c>
      <c r="Y36" s="63">
        <v>26250.560000000001</v>
      </c>
      <c r="Z36" s="63">
        <v>52517.2</v>
      </c>
      <c r="AA36" s="63"/>
      <c r="AB36" s="63"/>
      <c r="AC36" s="63"/>
      <c r="AD36" s="63"/>
      <c r="AE36" s="63">
        <v>9619.5</v>
      </c>
      <c r="AF36" s="63">
        <v>10051.19</v>
      </c>
      <c r="AG36" s="63">
        <v>2674.92</v>
      </c>
      <c r="AH36" s="63">
        <v>7712.96</v>
      </c>
      <c r="AI36" s="63">
        <v>2712.11</v>
      </c>
      <c r="AJ36" s="63">
        <v>3289.25</v>
      </c>
      <c r="AK36" s="63">
        <f t="shared" si="0"/>
        <v>733692.52</v>
      </c>
      <c r="AL36" s="60"/>
    </row>
    <row r="37" spans="1:38" ht="14.4" x14ac:dyDescent="0.25">
      <c r="A37" s="60"/>
      <c r="B37" s="64">
        <v>510300</v>
      </c>
      <c r="C37" s="65" t="s">
        <v>171</v>
      </c>
      <c r="D37" s="66">
        <v>0</v>
      </c>
      <c r="E37" s="66">
        <v>0</v>
      </c>
      <c r="F37" s="66">
        <v>0</v>
      </c>
      <c r="G37" s="66"/>
      <c r="H37" s="66">
        <v>0</v>
      </c>
      <c r="I37" s="66"/>
      <c r="J37" s="66">
        <v>1</v>
      </c>
      <c r="K37" s="66">
        <v>0</v>
      </c>
      <c r="L37" s="66"/>
      <c r="M37" s="66">
        <v>0</v>
      </c>
      <c r="N37" s="66">
        <v>0.68</v>
      </c>
      <c r="O37" s="66">
        <v>0</v>
      </c>
      <c r="P37" s="66">
        <v>0</v>
      </c>
      <c r="Q37" s="66">
        <v>0</v>
      </c>
      <c r="R37" s="66">
        <v>0</v>
      </c>
      <c r="S37" s="66"/>
      <c r="T37" s="66">
        <v>0</v>
      </c>
      <c r="U37" s="66"/>
      <c r="V37" s="66">
        <v>0</v>
      </c>
      <c r="W37" s="66">
        <v>0</v>
      </c>
      <c r="X37" s="66">
        <v>0</v>
      </c>
      <c r="Y37" s="66">
        <v>8.9600000000000009</v>
      </c>
      <c r="Z37" s="66">
        <v>0</v>
      </c>
      <c r="AA37" s="66"/>
      <c r="AB37" s="66"/>
      <c r="AC37" s="66"/>
      <c r="AD37" s="66"/>
      <c r="AE37" s="66"/>
      <c r="AF37" s="66"/>
      <c r="AG37" s="66">
        <v>0</v>
      </c>
      <c r="AH37" s="66">
        <v>0</v>
      </c>
      <c r="AI37" s="66">
        <v>93.91</v>
      </c>
      <c r="AJ37" s="66"/>
      <c r="AK37" s="66">
        <f t="shared" si="0"/>
        <v>104.55</v>
      </c>
      <c r="AL37" s="60"/>
    </row>
    <row r="38" spans="1:38" ht="14.4" x14ac:dyDescent="0.25">
      <c r="A38" s="60"/>
      <c r="B38" s="64">
        <v>510400</v>
      </c>
      <c r="C38" s="65" t="s">
        <v>172</v>
      </c>
      <c r="D38" s="66">
        <v>3.91</v>
      </c>
      <c r="E38" s="66">
        <v>0</v>
      </c>
      <c r="F38" s="66">
        <v>0</v>
      </c>
      <c r="G38" s="66"/>
      <c r="H38" s="66">
        <v>0</v>
      </c>
      <c r="I38" s="66"/>
      <c r="J38" s="66">
        <v>31</v>
      </c>
      <c r="K38" s="66">
        <v>0.39</v>
      </c>
      <c r="L38" s="66"/>
      <c r="M38" s="66">
        <v>3425.52</v>
      </c>
      <c r="N38" s="66">
        <v>60.09</v>
      </c>
      <c r="O38" s="66">
        <v>0</v>
      </c>
      <c r="P38" s="66">
        <v>0</v>
      </c>
      <c r="Q38" s="66">
        <v>0</v>
      </c>
      <c r="R38" s="66">
        <v>0.2</v>
      </c>
      <c r="S38" s="66"/>
      <c r="T38" s="66">
        <v>36.43</v>
      </c>
      <c r="U38" s="66"/>
      <c r="V38" s="66">
        <v>0</v>
      </c>
      <c r="W38" s="66">
        <v>0.14000000000000001</v>
      </c>
      <c r="X38" s="66">
        <v>0.19</v>
      </c>
      <c r="Y38" s="66">
        <v>0</v>
      </c>
      <c r="Z38" s="66">
        <v>0</v>
      </c>
      <c r="AA38" s="66"/>
      <c r="AB38" s="66"/>
      <c r="AC38" s="66"/>
      <c r="AD38" s="66"/>
      <c r="AE38" s="66"/>
      <c r="AF38" s="66"/>
      <c r="AG38" s="66">
        <v>0</v>
      </c>
      <c r="AH38" s="66">
        <v>0</v>
      </c>
      <c r="AI38" s="66">
        <v>0</v>
      </c>
      <c r="AJ38" s="66"/>
      <c r="AK38" s="66">
        <f t="shared" si="0"/>
        <v>3557.87</v>
      </c>
      <c r="AL38" s="60"/>
    </row>
    <row r="39" spans="1:38" ht="14.4" x14ac:dyDescent="0.25">
      <c r="A39" s="60"/>
      <c r="B39" s="64">
        <v>510600</v>
      </c>
      <c r="C39" s="65" t="s">
        <v>173</v>
      </c>
      <c r="D39" s="66">
        <v>338.32</v>
      </c>
      <c r="E39" s="66">
        <v>0</v>
      </c>
      <c r="F39" s="66">
        <v>82.86</v>
      </c>
      <c r="G39" s="66">
        <v>42.14</v>
      </c>
      <c r="H39" s="66">
        <v>21.31</v>
      </c>
      <c r="I39" s="66"/>
      <c r="J39" s="66">
        <v>0</v>
      </c>
      <c r="K39" s="66">
        <v>250</v>
      </c>
      <c r="L39" s="66"/>
      <c r="M39" s="66">
        <v>471.54</v>
      </c>
      <c r="N39" s="66">
        <v>240.15</v>
      </c>
      <c r="O39" s="66">
        <v>0</v>
      </c>
      <c r="P39" s="66">
        <v>0</v>
      </c>
      <c r="Q39" s="66">
        <v>0</v>
      </c>
      <c r="R39" s="66">
        <v>0</v>
      </c>
      <c r="S39" s="66"/>
      <c r="T39" s="66">
        <v>0</v>
      </c>
      <c r="U39" s="66"/>
      <c r="V39" s="66">
        <v>5</v>
      </c>
      <c r="W39" s="66">
        <v>0</v>
      </c>
      <c r="X39" s="66">
        <v>179.05</v>
      </c>
      <c r="Y39" s="66">
        <v>0</v>
      </c>
      <c r="Z39" s="66">
        <v>577.21</v>
      </c>
      <c r="AA39" s="66"/>
      <c r="AB39" s="66"/>
      <c r="AC39" s="66"/>
      <c r="AD39" s="66"/>
      <c r="AE39" s="66">
        <v>54.25</v>
      </c>
      <c r="AF39" s="66"/>
      <c r="AG39" s="66">
        <v>0</v>
      </c>
      <c r="AH39" s="66">
        <v>0</v>
      </c>
      <c r="AI39" s="66">
        <v>0</v>
      </c>
      <c r="AJ39" s="66"/>
      <c r="AK39" s="66">
        <f t="shared" si="0"/>
        <v>2261.83</v>
      </c>
      <c r="AL39" s="60"/>
    </row>
    <row r="40" spans="1:38" ht="14.4" x14ac:dyDescent="0.25">
      <c r="A40" s="60"/>
      <c r="B40" s="64">
        <v>510700</v>
      </c>
      <c r="C40" s="65" t="s">
        <v>163</v>
      </c>
      <c r="D40" s="66">
        <v>0</v>
      </c>
      <c r="E40" s="66">
        <v>0</v>
      </c>
      <c r="F40" s="66">
        <v>0</v>
      </c>
      <c r="G40" s="66"/>
      <c r="H40" s="66">
        <v>0</v>
      </c>
      <c r="I40" s="66"/>
      <c r="J40" s="66">
        <v>0</v>
      </c>
      <c r="K40" s="66">
        <v>0</v>
      </c>
      <c r="L40" s="66"/>
      <c r="M40" s="66">
        <v>0</v>
      </c>
      <c r="N40" s="66"/>
      <c r="O40" s="66">
        <v>0</v>
      </c>
      <c r="P40" s="66">
        <v>0</v>
      </c>
      <c r="Q40" s="66">
        <v>0</v>
      </c>
      <c r="R40" s="66">
        <v>0</v>
      </c>
      <c r="S40" s="66"/>
      <c r="T40" s="66">
        <v>0</v>
      </c>
      <c r="U40" s="66"/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/>
      <c r="AB40" s="66"/>
      <c r="AC40" s="66"/>
      <c r="AD40" s="66"/>
      <c r="AE40" s="66"/>
      <c r="AF40" s="66"/>
      <c r="AG40" s="66">
        <v>0</v>
      </c>
      <c r="AH40" s="66">
        <v>0</v>
      </c>
      <c r="AI40" s="66">
        <v>0</v>
      </c>
      <c r="AJ40" s="66"/>
      <c r="AK40" s="66">
        <f t="shared" si="0"/>
        <v>0</v>
      </c>
      <c r="AL40" s="60"/>
    </row>
    <row r="41" spans="1:38" ht="14.4" x14ac:dyDescent="0.25">
      <c r="A41" s="60"/>
      <c r="B41" s="64">
        <v>510800</v>
      </c>
      <c r="C41" s="65" t="s">
        <v>174</v>
      </c>
      <c r="D41" s="66">
        <v>0</v>
      </c>
      <c r="E41" s="66">
        <v>0</v>
      </c>
      <c r="F41" s="66">
        <v>0</v>
      </c>
      <c r="G41" s="66">
        <v>1512</v>
      </c>
      <c r="H41" s="66">
        <v>0</v>
      </c>
      <c r="I41" s="66"/>
      <c r="J41" s="66">
        <v>394</v>
      </c>
      <c r="K41" s="66">
        <v>1037.57</v>
      </c>
      <c r="L41" s="66"/>
      <c r="M41" s="66">
        <v>0</v>
      </c>
      <c r="N41" s="66">
        <v>985.58</v>
      </c>
      <c r="O41" s="66">
        <v>4175.32</v>
      </c>
      <c r="P41" s="66">
        <v>0</v>
      </c>
      <c r="Q41" s="66">
        <v>0</v>
      </c>
      <c r="R41" s="66">
        <v>0</v>
      </c>
      <c r="S41" s="66"/>
      <c r="T41" s="66">
        <v>0</v>
      </c>
      <c r="U41" s="66"/>
      <c r="V41" s="66">
        <v>6</v>
      </c>
      <c r="W41" s="66">
        <v>0</v>
      </c>
      <c r="X41" s="66">
        <v>71.87</v>
      </c>
      <c r="Y41" s="66">
        <v>0</v>
      </c>
      <c r="Z41" s="66">
        <v>3144.91</v>
      </c>
      <c r="AA41" s="66"/>
      <c r="AB41" s="66"/>
      <c r="AC41" s="66"/>
      <c r="AD41" s="66"/>
      <c r="AE41" s="66">
        <v>1698.41</v>
      </c>
      <c r="AF41" s="66"/>
      <c r="AG41" s="66">
        <v>0</v>
      </c>
      <c r="AH41" s="66">
        <v>0</v>
      </c>
      <c r="AI41" s="66">
        <v>0</v>
      </c>
      <c r="AJ41" s="66"/>
      <c r="AK41" s="66">
        <f t="shared" si="0"/>
        <v>13025.66</v>
      </c>
      <c r="AL41" s="60"/>
    </row>
    <row r="42" spans="1:38" ht="14.4" x14ac:dyDescent="0.25">
      <c r="A42" s="60"/>
      <c r="B42" s="64">
        <v>511500</v>
      </c>
      <c r="C42" s="65" t="s">
        <v>18</v>
      </c>
      <c r="D42" s="66">
        <v>492.72</v>
      </c>
      <c r="E42" s="66">
        <v>1033</v>
      </c>
      <c r="F42" s="66">
        <v>1496.6</v>
      </c>
      <c r="G42" s="66">
        <v>2901.02</v>
      </c>
      <c r="H42" s="66">
        <v>19.02</v>
      </c>
      <c r="I42" s="66"/>
      <c r="J42" s="66">
        <v>15754</v>
      </c>
      <c r="K42" s="66">
        <v>404.9</v>
      </c>
      <c r="L42" s="66"/>
      <c r="M42" s="66">
        <v>1086.3900000000001</v>
      </c>
      <c r="N42" s="66">
        <v>185.05</v>
      </c>
      <c r="O42" s="66">
        <v>1106.3900000000001</v>
      </c>
      <c r="P42" s="66">
        <v>2814</v>
      </c>
      <c r="Q42" s="66">
        <v>5306.8</v>
      </c>
      <c r="R42" s="66">
        <v>1799.85</v>
      </c>
      <c r="S42" s="66"/>
      <c r="T42" s="66">
        <v>38600.120000000003</v>
      </c>
      <c r="U42" s="66"/>
      <c r="V42" s="66">
        <v>598</v>
      </c>
      <c r="W42" s="66">
        <v>60.67</v>
      </c>
      <c r="X42" s="66">
        <v>6.97</v>
      </c>
      <c r="Y42" s="66">
        <v>97.04</v>
      </c>
      <c r="Z42" s="66">
        <v>378.81</v>
      </c>
      <c r="AA42" s="66"/>
      <c r="AB42" s="66"/>
      <c r="AC42" s="66"/>
      <c r="AD42" s="66"/>
      <c r="AE42" s="66">
        <v>273.87</v>
      </c>
      <c r="AF42" s="66">
        <v>1104.3699999999999</v>
      </c>
      <c r="AG42" s="66">
        <v>0</v>
      </c>
      <c r="AH42" s="66">
        <v>118.45</v>
      </c>
      <c r="AI42" s="66">
        <v>2.9</v>
      </c>
      <c r="AJ42" s="66">
        <v>0.75</v>
      </c>
      <c r="AK42" s="66">
        <f t="shared" si="0"/>
        <v>75641.689999999973</v>
      </c>
      <c r="AL42" s="60"/>
    </row>
    <row r="43" spans="1:38" ht="14.4" x14ac:dyDescent="0.25">
      <c r="A43" s="60"/>
      <c r="B43" s="64">
        <v>511900</v>
      </c>
      <c r="C43" s="65" t="s">
        <v>159</v>
      </c>
      <c r="D43" s="66">
        <v>0</v>
      </c>
      <c r="E43" s="66">
        <v>0</v>
      </c>
      <c r="F43" s="66">
        <v>0</v>
      </c>
      <c r="G43" s="66"/>
      <c r="H43" s="66">
        <v>0</v>
      </c>
      <c r="I43" s="66"/>
      <c r="J43" s="66">
        <v>0</v>
      </c>
      <c r="K43" s="66">
        <v>0</v>
      </c>
      <c r="L43" s="66"/>
      <c r="M43" s="66">
        <v>0</v>
      </c>
      <c r="N43" s="66"/>
      <c r="O43" s="66">
        <v>0</v>
      </c>
      <c r="P43" s="66">
        <v>0</v>
      </c>
      <c r="Q43" s="66">
        <v>0</v>
      </c>
      <c r="R43" s="66">
        <v>0</v>
      </c>
      <c r="S43" s="66"/>
      <c r="T43" s="66">
        <v>0</v>
      </c>
      <c r="U43" s="66"/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/>
      <c r="AB43" s="66"/>
      <c r="AC43" s="66"/>
      <c r="AD43" s="66"/>
      <c r="AE43" s="66"/>
      <c r="AF43" s="66"/>
      <c r="AG43" s="66">
        <v>0</v>
      </c>
      <c r="AH43" s="66">
        <v>0</v>
      </c>
      <c r="AI43" s="66">
        <v>0</v>
      </c>
      <c r="AJ43" s="66"/>
      <c r="AK43" s="66">
        <f t="shared" si="0"/>
        <v>0</v>
      </c>
      <c r="AL43" s="60"/>
    </row>
    <row r="44" spans="1:38" ht="14.4" x14ac:dyDescent="0.25">
      <c r="A44" s="60"/>
      <c r="B44" s="61">
        <v>512000</v>
      </c>
      <c r="C44" s="68" t="s">
        <v>19</v>
      </c>
      <c r="D44" s="63">
        <v>7830.71</v>
      </c>
      <c r="E44" s="63">
        <v>2258</v>
      </c>
      <c r="F44" s="63">
        <v>2991.89</v>
      </c>
      <c r="G44" s="63">
        <v>3219.79</v>
      </c>
      <c r="H44" s="63">
        <v>19381.330000000002</v>
      </c>
      <c r="I44" s="63"/>
      <c r="J44" s="63">
        <v>45392</v>
      </c>
      <c r="K44" s="63">
        <v>9326.9699999999993</v>
      </c>
      <c r="L44" s="63"/>
      <c r="M44" s="63">
        <v>15571.68</v>
      </c>
      <c r="N44" s="63">
        <v>23758.18</v>
      </c>
      <c r="O44" s="63">
        <v>37728.75</v>
      </c>
      <c r="P44" s="63">
        <v>6524</v>
      </c>
      <c r="Q44" s="63">
        <v>5625.86</v>
      </c>
      <c r="R44" s="63">
        <v>9559.64</v>
      </c>
      <c r="S44" s="63"/>
      <c r="T44" s="63">
        <v>51272.22</v>
      </c>
      <c r="U44" s="63"/>
      <c r="V44" s="63">
        <v>3515</v>
      </c>
      <c r="W44" s="63">
        <v>5197.42</v>
      </c>
      <c r="X44" s="63">
        <v>8194.4500000000007</v>
      </c>
      <c r="Y44" s="63">
        <v>10034.450000000001</v>
      </c>
      <c r="Z44" s="63">
        <v>13832.85</v>
      </c>
      <c r="AA44" s="63"/>
      <c r="AB44" s="63"/>
      <c r="AC44" s="63"/>
      <c r="AD44" s="63"/>
      <c r="AE44" s="63">
        <v>4676.68</v>
      </c>
      <c r="AF44" s="63">
        <v>3830.92</v>
      </c>
      <c r="AG44" s="63">
        <v>1020.21</v>
      </c>
      <c r="AH44" s="63">
        <v>4075.43</v>
      </c>
      <c r="AI44" s="63">
        <v>1461.04</v>
      </c>
      <c r="AJ44" s="63">
        <v>1060.27</v>
      </c>
      <c r="AK44" s="63">
        <f t="shared" si="0"/>
        <v>297339.74</v>
      </c>
      <c r="AL44" s="60"/>
    </row>
    <row r="45" spans="1:38" ht="14.4" x14ac:dyDescent="0.25">
      <c r="A45" s="60"/>
      <c r="B45" s="64">
        <v>512300</v>
      </c>
      <c r="C45" s="65" t="s">
        <v>165</v>
      </c>
      <c r="D45" s="66">
        <v>0</v>
      </c>
      <c r="E45" s="66">
        <v>0</v>
      </c>
      <c r="F45" s="66">
        <v>0</v>
      </c>
      <c r="G45" s="66"/>
      <c r="H45" s="66">
        <v>0</v>
      </c>
      <c r="I45" s="66"/>
      <c r="J45" s="66">
        <v>0</v>
      </c>
      <c r="K45" s="66">
        <v>0</v>
      </c>
      <c r="L45" s="66"/>
      <c r="M45" s="66">
        <v>542.41</v>
      </c>
      <c r="N45" s="66"/>
      <c r="O45" s="66">
        <v>0</v>
      </c>
      <c r="P45" s="66">
        <v>0</v>
      </c>
      <c r="Q45" s="66">
        <v>0</v>
      </c>
      <c r="R45" s="66">
        <v>0</v>
      </c>
      <c r="S45" s="66"/>
      <c r="T45" s="66">
        <v>0</v>
      </c>
      <c r="U45" s="66"/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/>
      <c r="AB45" s="66"/>
      <c r="AC45" s="66"/>
      <c r="AD45" s="66"/>
      <c r="AE45" s="66"/>
      <c r="AF45" s="66"/>
      <c r="AG45" s="66">
        <v>0</v>
      </c>
      <c r="AH45" s="66">
        <v>0</v>
      </c>
      <c r="AI45" s="66">
        <v>0</v>
      </c>
      <c r="AJ45" s="66"/>
      <c r="AK45" s="66">
        <f t="shared" si="0"/>
        <v>542.41</v>
      </c>
      <c r="AL45" s="60"/>
    </row>
    <row r="46" spans="1:38" ht="14.4" x14ac:dyDescent="0.25">
      <c r="A46" s="60"/>
      <c r="B46" s="64">
        <v>512500</v>
      </c>
      <c r="C46" s="65" t="s">
        <v>166</v>
      </c>
      <c r="D46" s="66">
        <v>0</v>
      </c>
      <c r="E46" s="66">
        <v>0</v>
      </c>
      <c r="F46" s="66">
        <v>0</v>
      </c>
      <c r="G46" s="66"/>
      <c r="H46" s="66">
        <v>18.59</v>
      </c>
      <c r="I46" s="66"/>
      <c r="J46" s="66">
        <v>7</v>
      </c>
      <c r="K46" s="66">
        <v>0.02</v>
      </c>
      <c r="L46" s="66"/>
      <c r="M46" s="66">
        <v>389.73</v>
      </c>
      <c r="N46" s="66">
        <v>0.45</v>
      </c>
      <c r="O46" s="66">
        <v>0</v>
      </c>
      <c r="P46" s="66">
        <v>0</v>
      </c>
      <c r="Q46" s="66">
        <v>0</v>
      </c>
      <c r="R46" s="66">
        <v>0</v>
      </c>
      <c r="S46" s="66"/>
      <c r="T46" s="66">
        <v>0</v>
      </c>
      <c r="U46" s="66"/>
      <c r="V46" s="66">
        <v>1</v>
      </c>
      <c r="W46" s="66">
        <v>0.01</v>
      </c>
      <c r="X46" s="66">
        <v>152.1</v>
      </c>
      <c r="Y46" s="66">
        <v>0.05</v>
      </c>
      <c r="Z46" s="66">
        <v>1.02</v>
      </c>
      <c r="AA46" s="66"/>
      <c r="AB46" s="66"/>
      <c r="AC46" s="66"/>
      <c r="AD46" s="66"/>
      <c r="AE46" s="66">
        <v>0.08</v>
      </c>
      <c r="AF46" s="66"/>
      <c r="AG46" s="66">
        <v>0</v>
      </c>
      <c r="AH46" s="66">
        <v>0</v>
      </c>
      <c r="AI46" s="66">
        <v>0</v>
      </c>
      <c r="AJ46" s="66"/>
      <c r="AK46" s="66">
        <f t="shared" si="0"/>
        <v>570.04999999999995</v>
      </c>
      <c r="AL46" s="60"/>
    </row>
    <row r="47" spans="1:38" ht="14.4" x14ac:dyDescent="0.25">
      <c r="A47" s="60"/>
      <c r="B47" s="64">
        <v>512800</v>
      </c>
      <c r="C47" s="65" t="s">
        <v>175</v>
      </c>
      <c r="D47" s="66">
        <v>0</v>
      </c>
      <c r="E47" s="66">
        <v>0</v>
      </c>
      <c r="F47" s="66">
        <v>0</v>
      </c>
      <c r="G47" s="66"/>
      <c r="H47" s="66">
        <v>0</v>
      </c>
      <c r="I47" s="66"/>
      <c r="J47" s="66">
        <v>0</v>
      </c>
      <c r="K47" s="66">
        <v>0</v>
      </c>
      <c r="L47" s="66"/>
      <c r="M47" s="66">
        <v>0</v>
      </c>
      <c r="N47" s="66"/>
      <c r="O47" s="66">
        <v>0</v>
      </c>
      <c r="P47" s="66">
        <v>0</v>
      </c>
      <c r="Q47" s="66">
        <v>0</v>
      </c>
      <c r="R47" s="66">
        <v>0</v>
      </c>
      <c r="S47" s="66"/>
      <c r="T47" s="66">
        <v>0</v>
      </c>
      <c r="U47" s="66"/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/>
      <c r="AB47" s="66"/>
      <c r="AC47" s="66"/>
      <c r="AD47" s="66"/>
      <c r="AE47" s="66"/>
      <c r="AF47" s="66"/>
      <c r="AG47" s="66">
        <v>0</v>
      </c>
      <c r="AH47" s="66">
        <v>0</v>
      </c>
      <c r="AI47" s="66">
        <v>0</v>
      </c>
      <c r="AJ47" s="66"/>
      <c r="AK47" s="66">
        <f t="shared" si="0"/>
        <v>0</v>
      </c>
      <c r="AL47" s="60"/>
    </row>
    <row r="48" spans="1:38" ht="14.4" x14ac:dyDescent="0.25">
      <c r="A48" s="60"/>
      <c r="B48" s="64">
        <v>512900</v>
      </c>
      <c r="C48" s="65" t="s">
        <v>168</v>
      </c>
      <c r="D48" s="66">
        <v>0</v>
      </c>
      <c r="E48" s="66">
        <v>0</v>
      </c>
      <c r="F48" s="66">
        <v>0</v>
      </c>
      <c r="G48" s="66"/>
      <c r="H48" s="66">
        <v>0</v>
      </c>
      <c r="I48" s="66"/>
      <c r="J48" s="66">
        <v>0</v>
      </c>
      <c r="K48" s="66">
        <v>0</v>
      </c>
      <c r="L48" s="66"/>
      <c r="M48" s="66">
        <v>966.18</v>
      </c>
      <c r="N48" s="66"/>
      <c r="O48" s="66">
        <v>0</v>
      </c>
      <c r="P48" s="66">
        <v>0</v>
      </c>
      <c r="Q48" s="66">
        <v>0</v>
      </c>
      <c r="R48" s="66">
        <v>0</v>
      </c>
      <c r="S48" s="66"/>
      <c r="T48" s="66">
        <v>0</v>
      </c>
      <c r="U48" s="66"/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/>
      <c r="AB48" s="66"/>
      <c r="AC48" s="66"/>
      <c r="AD48" s="66"/>
      <c r="AE48" s="66"/>
      <c r="AF48" s="66"/>
      <c r="AG48" s="66">
        <v>0</v>
      </c>
      <c r="AH48" s="66">
        <v>0</v>
      </c>
      <c r="AI48" s="66">
        <v>0</v>
      </c>
      <c r="AJ48" s="66"/>
      <c r="AK48" s="66">
        <f t="shared" si="0"/>
        <v>966.18</v>
      </c>
      <c r="AL48" s="60"/>
    </row>
    <row r="49" spans="1:38" ht="14.4" x14ac:dyDescent="0.25">
      <c r="A49" s="60"/>
      <c r="B49" s="64">
        <v>513000</v>
      </c>
      <c r="C49" s="65" t="s">
        <v>20</v>
      </c>
      <c r="D49" s="66">
        <v>521.48</v>
      </c>
      <c r="E49" s="66">
        <v>228</v>
      </c>
      <c r="F49" s="66">
        <v>286.5</v>
      </c>
      <c r="G49" s="66">
        <v>788.77</v>
      </c>
      <c r="H49" s="66">
        <v>12778.31</v>
      </c>
      <c r="I49" s="66"/>
      <c r="J49" s="66">
        <v>4885</v>
      </c>
      <c r="K49" s="66">
        <v>954.24</v>
      </c>
      <c r="L49" s="66"/>
      <c r="M49" s="66">
        <v>1721.01</v>
      </c>
      <c r="N49" s="66">
        <v>1550.71</v>
      </c>
      <c r="O49" s="66">
        <v>3046.59</v>
      </c>
      <c r="P49" s="66">
        <v>614</v>
      </c>
      <c r="Q49" s="66">
        <v>1813.12</v>
      </c>
      <c r="R49" s="66">
        <v>1213.27</v>
      </c>
      <c r="S49" s="66"/>
      <c r="T49" s="66">
        <v>2499.98</v>
      </c>
      <c r="U49" s="66"/>
      <c r="V49" s="66">
        <v>494</v>
      </c>
      <c r="W49" s="66">
        <v>666.78</v>
      </c>
      <c r="X49" s="66">
        <v>1639.5</v>
      </c>
      <c r="Y49" s="66">
        <v>828.17</v>
      </c>
      <c r="Z49" s="66">
        <v>1514.57</v>
      </c>
      <c r="AA49" s="66"/>
      <c r="AB49" s="66"/>
      <c r="AC49" s="66"/>
      <c r="AD49" s="66"/>
      <c r="AE49" s="66">
        <v>285.16000000000003</v>
      </c>
      <c r="AF49" s="66">
        <v>2846.52</v>
      </c>
      <c r="AG49" s="66">
        <v>975.4</v>
      </c>
      <c r="AH49" s="66">
        <v>655.7</v>
      </c>
      <c r="AI49" s="66">
        <v>143.74</v>
      </c>
      <c r="AJ49" s="66">
        <v>362.14</v>
      </c>
      <c r="AK49" s="66">
        <f t="shared" si="0"/>
        <v>43312.659999999989</v>
      </c>
      <c r="AL49" s="60"/>
    </row>
    <row r="50" spans="1:38" ht="14.4" x14ac:dyDescent="0.25">
      <c r="A50" s="60"/>
      <c r="B50" s="64">
        <v>513900</v>
      </c>
      <c r="C50" s="65" t="s">
        <v>176</v>
      </c>
      <c r="D50" s="66">
        <v>0</v>
      </c>
      <c r="E50" s="66">
        <v>0</v>
      </c>
      <c r="F50" s="66">
        <v>0</v>
      </c>
      <c r="G50" s="66"/>
      <c r="H50" s="66">
        <v>0</v>
      </c>
      <c r="I50" s="66"/>
      <c r="J50" s="66">
        <v>86</v>
      </c>
      <c r="K50" s="66">
        <v>0</v>
      </c>
      <c r="L50" s="66"/>
      <c r="M50" s="66">
        <v>0</v>
      </c>
      <c r="N50" s="66"/>
      <c r="O50" s="66">
        <v>0</v>
      </c>
      <c r="P50" s="66">
        <v>0</v>
      </c>
      <c r="Q50" s="66">
        <v>0</v>
      </c>
      <c r="R50" s="66">
        <v>0</v>
      </c>
      <c r="S50" s="66"/>
      <c r="T50" s="66">
        <v>0</v>
      </c>
      <c r="U50" s="66"/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/>
      <c r="AB50" s="66"/>
      <c r="AC50" s="66"/>
      <c r="AD50" s="66"/>
      <c r="AE50" s="66"/>
      <c r="AF50" s="66"/>
      <c r="AG50" s="66">
        <v>0</v>
      </c>
      <c r="AH50" s="66">
        <v>0</v>
      </c>
      <c r="AI50" s="66">
        <v>0</v>
      </c>
      <c r="AJ50" s="66"/>
      <c r="AK50" s="66">
        <f t="shared" si="0"/>
        <v>86</v>
      </c>
      <c r="AL50" s="60"/>
    </row>
    <row r="51" spans="1:38" ht="14.4" x14ac:dyDescent="0.25">
      <c r="A51" s="60"/>
      <c r="B51" s="61">
        <v>514000</v>
      </c>
      <c r="C51" s="68" t="s">
        <v>21</v>
      </c>
      <c r="D51" s="63">
        <v>940.09</v>
      </c>
      <c r="E51" s="63">
        <v>295</v>
      </c>
      <c r="F51" s="63">
        <v>240.72</v>
      </c>
      <c r="G51" s="63">
        <v>337.68</v>
      </c>
      <c r="H51" s="63">
        <v>1878.26</v>
      </c>
      <c r="I51" s="63"/>
      <c r="J51" s="63">
        <v>4357</v>
      </c>
      <c r="K51" s="63">
        <v>434.82</v>
      </c>
      <c r="L51" s="63"/>
      <c r="M51" s="63">
        <v>674.84</v>
      </c>
      <c r="N51" s="63">
        <v>2081.9499999999998</v>
      </c>
      <c r="O51" s="63">
        <v>2065.48</v>
      </c>
      <c r="P51" s="63">
        <v>591</v>
      </c>
      <c r="Q51" s="63">
        <v>1203.82</v>
      </c>
      <c r="R51" s="63">
        <v>533.30999999999995</v>
      </c>
      <c r="S51" s="63"/>
      <c r="T51" s="63">
        <v>5342.83</v>
      </c>
      <c r="U51" s="63"/>
      <c r="V51" s="63">
        <v>265</v>
      </c>
      <c r="W51" s="63">
        <v>410.65</v>
      </c>
      <c r="X51" s="63">
        <v>439.02</v>
      </c>
      <c r="Y51" s="63">
        <v>1145.24</v>
      </c>
      <c r="Z51" s="63">
        <v>2119.77</v>
      </c>
      <c r="AA51" s="63"/>
      <c r="AB51" s="63"/>
      <c r="AC51" s="63"/>
      <c r="AD51" s="63"/>
      <c r="AE51" s="63">
        <v>328.9</v>
      </c>
      <c r="AF51" s="63">
        <v>379.15</v>
      </c>
      <c r="AG51" s="63">
        <v>83.97</v>
      </c>
      <c r="AH51" s="63">
        <v>91.2</v>
      </c>
      <c r="AI51" s="63">
        <v>18.03</v>
      </c>
      <c r="AJ51" s="63">
        <v>958.44</v>
      </c>
      <c r="AK51" s="63">
        <f t="shared" si="0"/>
        <v>27216.170000000006</v>
      </c>
      <c r="AL51" s="60"/>
    </row>
    <row r="52" spans="1:38" ht="14.4" x14ac:dyDescent="0.25">
      <c r="A52" s="60"/>
      <c r="B52" s="61">
        <v>514500</v>
      </c>
      <c r="C52" s="68" t="s">
        <v>104</v>
      </c>
      <c r="D52" s="63">
        <v>118.41</v>
      </c>
      <c r="E52" s="63">
        <v>126</v>
      </c>
      <c r="F52" s="63">
        <v>64.55</v>
      </c>
      <c r="G52" s="63"/>
      <c r="H52" s="63">
        <v>6468.15</v>
      </c>
      <c r="I52" s="63"/>
      <c r="J52" s="63">
        <v>8629</v>
      </c>
      <c r="K52" s="63">
        <v>666.83</v>
      </c>
      <c r="L52" s="63"/>
      <c r="M52" s="63">
        <v>949.12</v>
      </c>
      <c r="N52" s="63">
        <v>1683.68</v>
      </c>
      <c r="O52" s="63">
        <v>4389.32</v>
      </c>
      <c r="P52" s="63">
        <v>382</v>
      </c>
      <c r="Q52" s="63">
        <v>236.81</v>
      </c>
      <c r="R52" s="63">
        <v>434.49</v>
      </c>
      <c r="S52" s="63"/>
      <c r="T52" s="63">
        <v>1120.81</v>
      </c>
      <c r="U52" s="63"/>
      <c r="V52" s="63">
        <v>11</v>
      </c>
      <c r="W52" s="63">
        <v>278.39</v>
      </c>
      <c r="X52" s="63">
        <v>518.38</v>
      </c>
      <c r="Y52" s="63">
        <v>791.07</v>
      </c>
      <c r="Z52" s="63">
        <v>117.63</v>
      </c>
      <c r="AA52" s="63"/>
      <c r="AB52" s="63"/>
      <c r="AC52" s="63"/>
      <c r="AD52" s="63"/>
      <c r="AE52" s="63">
        <v>225.56</v>
      </c>
      <c r="AF52" s="63">
        <v>415.36</v>
      </c>
      <c r="AG52" s="63">
        <v>0</v>
      </c>
      <c r="AH52" s="63">
        <v>593.27</v>
      </c>
      <c r="AI52" s="63">
        <v>140.28</v>
      </c>
      <c r="AJ52" s="63">
        <v>170.39</v>
      </c>
      <c r="AK52" s="63">
        <f t="shared" si="0"/>
        <v>28530.500000000007</v>
      </c>
      <c r="AL52" s="60"/>
    </row>
    <row r="53" spans="1:38" ht="14.4" x14ac:dyDescent="0.25">
      <c r="A53" s="60"/>
      <c r="B53" s="61">
        <v>515000</v>
      </c>
      <c r="C53" s="68" t="s">
        <v>105</v>
      </c>
      <c r="D53" s="63">
        <v>176.37</v>
      </c>
      <c r="E53" s="63">
        <v>117</v>
      </c>
      <c r="F53" s="63">
        <v>101.09</v>
      </c>
      <c r="G53" s="63">
        <v>130.13999999999999</v>
      </c>
      <c r="H53" s="63">
        <v>688.88</v>
      </c>
      <c r="I53" s="63"/>
      <c r="J53" s="63">
        <v>140</v>
      </c>
      <c r="K53" s="63">
        <v>207.39</v>
      </c>
      <c r="L53" s="63"/>
      <c r="M53" s="63">
        <v>218.32</v>
      </c>
      <c r="N53" s="63">
        <v>185.3</v>
      </c>
      <c r="O53" s="63">
        <v>416.51</v>
      </c>
      <c r="P53" s="63">
        <v>198</v>
      </c>
      <c r="Q53" s="63">
        <v>137.66</v>
      </c>
      <c r="R53" s="63">
        <v>85.48</v>
      </c>
      <c r="S53" s="63"/>
      <c r="T53" s="63">
        <v>276.66000000000003</v>
      </c>
      <c r="U53" s="63"/>
      <c r="V53" s="63">
        <v>191</v>
      </c>
      <c r="W53" s="63">
        <v>126.66</v>
      </c>
      <c r="X53" s="63">
        <v>119.43</v>
      </c>
      <c r="Y53" s="63">
        <v>169.69</v>
      </c>
      <c r="Z53" s="63">
        <v>1386.43</v>
      </c>
      <c r="AA53" s="63"/>
      <c r="AB53" s="63"/>
      <c r="AC53" s="63"/>
      <c r="AD53" s="63"/>
      <c r="AE53" s="63">
        <v>95.2</v>
      </c>
      <c r="AF53" s="63">
        <v>64.17</v>
      </c>
      <c r="AG53" s="63">
        <v>90.72</v>
      </c>
      <c r="AH53" s="63">
        <v>133.08000000000001</v>
      </c>
      <c r="AI53" s="63">
        <v>163.86</v>
      </c>
      <c r="AJ53" s="63">
        <v>15.7</v>
      </c>
      <c r="AK53" s="63">
        <f t="shared" si="0"/>
        <v>5634.7399999999989</v>
      </c>
      <c r="AL53" s="60"/>
    </row>
    <row r="54" spans="1:38" ht="14.4" x14ac:dyDescent="0.25">
      <c r="A54" s="60"/>
      <c r="B54" s="61">
        <v>515500</v>
      </c>
      <c r="C54" s="68" t="s">
        <v>106</v>
      </c>
      <c r="D54" s="63">
        <v>260.85000000000002</v>
      </c>
      <c r="E54" s="63">
        <v>119</v>
      </c>
      <c r="F54" s="63">
        <v>52.34</v>
      </c>
      <c r="G54" s="63">
        <v>243.66</v>
      </c>
      <c r="H54" s="63">
        <v>1702.98</v>
      </c>
      <c r="I54" s="63"/>
      <c r="J54" s="63">
        <v>452</v>
      </c>
      <c r="K54" s="63">
        <v>402.71</v>
      </c>
      <c r="L54" s="63"/>
      <c r="M54" s="63">
        <v>174.03</v>
      </c>
      <c r="N54" s="63">
        <v>394.07</v>
      </c>
      <c r="O54" s="63">
        <v>650.66</v>
      </c>
      <c r="P54" s="63">
        <v>226</v>
      </c>
      <c r="Q54" s="63">
        <v>0</v>
      </c>
      <c r="R54" s="63">
        <v>28.7</v>
      </c>
      <c r="S54" s="63"/>
      <c r="T54" s="63">
        <v>562.86</v>
      </c>
      <c r="U54" s="63"/>
      <c r="V54" s="63">
        <v>3</v>
      </c>
      <c r="W54" s="63">
        <v>194.93</v>
      </c>
      <c r="X54" s="63">
        <v>489.62</v>
      </c>
      <c r="Y54" s="63">
        <v>294.70999999999998</v>
      </c>
      <c r="Z54" s="63">
        <v>93.28</v>
      </c>
      <c r="AA54" s="63"/>
      <c r="AB54" s="63"/>
      <c r="AC54" s="63"/>
      <c r="AD54" s="63"/>
      <c r="AE54" s="63">
        <v>4.17</v>
      </c>
      <c r="AF54" s="63">
        <v>33.99</v>
      </c>
      <c r="AG54" s="63">
        <v>7.34</v>
      </c>
      <c r="AH54" s="63">
        <v>121.7</v>
      </c>
      <c r="AI54" s="63">
        <v>55.78</v>
      </c>
      <c r="AJ54" s="63"/>
      <c r="AK54" s="63">
        <f t="shared" si="0"/>
        <v>6568.3799999999992</v>
      </c>
      <c r="AL54" s="60"/>
    </row>
    <row r="55" spans="1:38" ht="14.4" x14ac:dyDescent="0.25">
      <c r="A55" s="60"/>
      <c r="B55" s="61">
        <v>516000</v>
      </c>
      <c r="C55" s="68" t="s">
        <v>107</v>
      </c>
      <c r="D55" s="63">
        <v>176.5</v>
      </c>
      <c r="E55" s="63">
        <v>918</v>
      </c>
      <c r="F55" s="63">
        <v>0.35</v>
      </c>
      <c r="G55" s="63">
        <v>16.440000000000001</v>
      </c>
      <c r="H55" s="63">
        <v>2371.41</v>
      </c>
      <c r="I55" s="63"/>
      <c r="J55" s="63">
        <v>502</v>
      </c>
      <c r="K55" s="63">
        <v>510.46</v>
      </c>
      <c r="L55" s="63"/>
      <c r="M55" s="63">
        <v>1451.24</v>
      </c>
      <c r="N55" s="63">
        <v>2436.23</v>
      </c>
      <c r="O55" s="63">
        <v>1245.24</v>
      </c>
      <c r="P55" s="63">
        <v>455</v>
      </c>
      <c r="Q55" s="63">
        <v>316.83999999999997</v>
      </c>
      <c r="R55" s="63">
        <v>351.76</v>
      </c>
      <c r="S55" s="63"/>
      <c r="T55" s="63">
        <v>1858.25</v>
      </c>
      <c r="U55" s="63"/>
      <c r="V55" s="63">
        <v>910</v>
      </c>
      <c r="W55" s="63">
        <v>322.39</v>
      </c>
      <c r="X55" s="63">
        <v>283.86</v>
      </c>
      <c r="Y55" s="63">
        <v>347.96</v>
      </c>
      <c r="Z55" s="63">
        <v>0</v>
      </c>
      <c r="AA55" s="63"/>
      <c r="AB55" s="63"/>
      <c r="AC55" s="63"/>
      <c r="AD55" s="63"/>
      <c r="AE55" s="63">
        <v>130.30000000000001</v>
      </c>
      <c r="AF55" s="63">
        <v>151.16</v>
      </c>
      <c r="AG55" s="63">
        <v>0</v>
      </c>
      <c r="AH55" s="63">
        <v>34.479999999999997</v>
      </c>
      <c r="AI55" s="63">
        <v>93.19</v>
      </c>
      <c r="AJ55" s="63">
        <v>479.85</v>
      </c>
      <c r="AK55" s="63">
        <f t="shared" si="0"/>
        <v>15362.909999999998</v>
      </c>
      <c r="AL55" s="60"/>
    </row>
    <row r="56" spans="1:38" ht="14.4" x14ac:dyDescent="0.25">
      <c r="A56" s="60"/>
      <c r="B56" s="61">
        <v>516600</v>
      </c>
      <c r="C56" s="68" t="s">
        <v>10</v>
      </c>
      <c r="D56" s="63">
        <v>1314.67</v>
      </c>
      <c r="E56" s="63">
        <v>130</v>
      </c>
      <c r="F56" s="63">
        <v>0</v>
      </c>
      <c r="G56" s="63">
        <v>1757.08</v>
      </c>
      <c r="H56" s="63">
        <v>32056.76</v>
      </c>
      <c r="I56" s="63"/>
      <c r="J56" s="63">
        <v>3634</v>
      </c>
      <c r="K56" s="63">
        <v>959.75</v>
      </c>
      <c r="L56" s="63"/>
      <c r="M56" s="63">
        <v>0</v>
      </c>
      <c r="N56" s="63">
        <v>1081.99</v>
      </c>
      <c r="O56" s="63">
        <v>3025.26</v>
      </c>
      <c r="P56" s="63">
        <v>0</v>
      </c>
      <c r="Q56" s="63">
        <v>0</v>
      </c>
      <c r="R56" s="63">
        <v>0</v>
      </c>
      <c r="S56" s="63"/>
      <c r="T56" s="63">
        <v>5567.68</v>
      </c>
      <c r="U56" s="63"/>
      <c r="V56" s="63">
        <v>103</v>
      </c>
      <c r="W56" s="63">
        <v>2506.9299999999998</v>
      </c>
      <c r="X56" s="63">
        <v>1311.19</v>
      </c>
      <c r="Y56" s="63">
        <v>8315.74</v>
      </c>
      <c r="Z56" s="63">
        <v>419.62</v>
      </c>
      <c r="AA56" s="63"/>
      <c r="AB56" s="63"/>
      <c r="AC56" s="63"/>
      <c r="AD56" s="63"/>
      <c r="AE56" s="63"/>
      <c r="AF56" s="63"/>
      <c r="AG56" s="63">
        <v>0</v>
      </c>
      <c r="AH56" s="63">
        <v>0</v>
      </c>
      <c r="AI56" s="63">
        <v>0</v>
      </c>
      <c r="AJ56" s="63"/>
      <c r="AK56" s="63">
        <f t="shared" si="0"/>
        <v>62183.67</v>
      </c>
      <c r="AL56" s="60"/>
    </row>
    <row r="57" spans="1:38" ht="14.4" x14ac:dyDescent="0.25">
      <c r="A57" s="60"/>
      <c r="B57" s="61">
        <v>517000</v>
      </c>
      <c r="C57" s="68" t="s">
        <v>108</v>
      </c>
      <c r="D57" s="63">
        <v>531.4</v>
      </c>
      <c r="E57" s="63">
        <v>64</v>
      </c>
      <c r="F57" s="63">
        <v>39.799999999999997</v>
      </c>
      <c r="G57" s="63">
        <v>67.239999999999995</v>
      </c>
      <c r="H57" s="63">
        <v>159.76</v>
      </c>
      <c r="I57" s="63"/>
      <c r="J57" s="63">
        <v>2818</v>
      </c>
      <c r="K57" s="63">
        <v>338.52</v>
      </c>
      <c r="L57" s="63"/>
      <c r="M57" s="63">
        <v>359.63</v>
      </c>
      <c r="N57" s="63">
        <v>120.3</v>
      </c>
      <c r="O57" s="63">
        <v>702.76</v>
      </c>
      <c r="P57" s="63">
        <v>221</v>
      </c>
      <c r="Q57" s="63">
        <v>0</v>
      </c>
      <c r="R57" s="63">
        <v>230.74</v>
      </c>
      <c r="S57" s="63"/>
      <c r="T57" s="63">
        <v>1458.47</v>
      </c>
      <c r="U57" s="63"/>
      <c r="V57" s="63">
        <v>26</v>
      </c>
      <c r="W57" s="63">
        <v>339.72</v>
      </c>
      <c r="X57" s="63">
        <v>233.52</v>
      </c>
      <c r="Y57" s="63">
        <v>73.34</v>
      </c>
      <c r="Z57" s="63">
        <v>5.03</v>
      </c>
      <c r="AA57" s="63"/>
      <c r="AB57" s="63"/>
      <c r="AC57" s="63"/>
      <c r="AD57" s="63"/>
      <c r="AE57" s="63">
        <v>747.13</v>
      </c>
      <c r="AF57" s="63">
        <v>15.16</v>
      </c>
      <c r="AG57" s="63">
        <v>0</v>
      </c>
      <c r="AH57" s="63">
        <v>10.78</v>
      </c>
      <c r="AI57" s="63">
        <v>0</v>
      </c>
      <c r="AJ57" s="63"/>
      <c r="AK57" s="63">
        <f t="shared" si="0"/>
        <v>8562.3000000000011</v>
      </c>
      <c r="AL57" s="60"/>
    </row>
    <row r="58" spans="1:38" ht="14.4" x14ac:dyDescent="0.25">
      <c r="A58" s="60"/>
      <c r="B58" s="61">
        <v>517500</v>
      </c>
      <c r="C58" s="68" t="s">
        <v>109</v>
      </c>
      <c r="D58" s="63">
        <v>40.03</v>
      </c>
      <c r="E58" s="63">
        <v>11</v>
      </c>
      <c r="F58" s="63">
        <v>65.64</v>
      </c>
      <c r="G58" s="63">
        <v>4.0999999999999996</v>
      </c>
      <c r="H58" s="63">
        <v>893.55</v>
      </c>
      <c r="I58" s="63"/>
      <c r="J58" s="63">
        <v>1671</v>
      </c>
      <c r="K58" s="63">
        <v>250.18</v>
      </c>
      <c r="L58" s="63"/>
      <c r="M58" s="63">
        <v>713.26</v>
      </c>
      <c r="N58" s="63">
        <v>981.06</v>
      </c>
      <c r="O58" s="63">
        <v>475.27</v>
      </c>
      <c r="P58" s="63">
        <v>61</v>
      </c>
      <c r="Q58" s="63">
        <v>11.32</v>
      </c>
      <c r="R58" s="63">
        <v>63.74</v>
      </c>
      <c r="S58" s="63"/>
      <c r="T58" s="63">
        <v>291.73</v>
      </c>
      <c r="U58" s="63"/>
      <c r="V58" s="63">
        <v>20</v>
      </c>
      <c r="W58" s="63">
        <v>75.98</v>
      </c>
      <c r="X58" s="63">
        <v>193.78</v>
      </c>
      <c r="Y58" s="63">
        <v>798.54</v>
      </c>
      <c r="Z58" s="63">
        <v>96.55</v>
      </c>
      <c r="AA58" s="63"/>
      <c r="AB58" s="63"/>
      <c r="AC58" s="63"/>
      <c r="AD58" s="63"/>
      <c r="AE58" s="63">
        <v>21.29</v>
      </c>
      <c r="AF58" s="63">
        <v>149.07</v>
      </c>
      <c r="AG58" s="63">
        <v>36.799999999999997</v>
      </c>
      <c r="AH58" s="63">
        <v>62.46</v>
      </c>
      <c r="AI58" s="63">
        <v>102.82</v>
      </c>
      <c r="AJ58" s="63">
        <v>36.82</v>
      </c>
      <c r="AK58" s="63">
        <f t="shared" si="0"/>
        <v>7126.989999999998</v>
      </c>
      <c r="AL58" s="60"/>
    </row>
    <row r="59" spans="1:38" ht="14.4" x14ac:dyDescent="0.25">
      <c r="A59" s="60"/>
      <c r="B59" s="61">
        <v>518000</v>
      </c>
      <c r="C59" s="68" t="s">
        <v>110</v>
      </c>
      <c r="D59" s="63">
        <v>0</v>
      </c>
      <c r="E59" s="63">
        <v>685</v>
      </c>
      <c r="F59" s="63">
        <v>54.71</v>
      </c>
      <c r="G59" s="63">
        <v>199.26</v>
      </c>
      <c r="H59" s="63">
        <v>2645.7</v>
      </c>
      <c r="I59" s="63"/>
      <c r="J59" s="63">
        <v>5082</v>
      </c>
      <c r="K59" s="63">
        <v>318.75</v>
      </c>
      <c r="L59" s="63"/>
      <c r="M59" s="63">
        <v>1363.55</v>
      </c>
      <c r="N59" s="63">
        <v>665.13</v>
      </c>
      <c r="O59" s="63">
        <v>1473.49</v>
      </c>
      <c r="P59" s="63">
        <v>173</v>
      </c>
      <c r="Q59" s="63">
        <v>0</v>
      </c>
      <c r="R59" s="63">
        <v>132.71</v>
      </c>
      <c r="S59" s="63"/>
      <c r="T59" s="63">
        <v>86.54</v>
      </c>
      <c r="U59" s="63"/>
      <c r="V59" s="63">
        <v>0</v>
      </c>
      <c r="W59" s="63">
        <v>112.89</v>
      </c>
      <c r="X59" s="63">
        <v>316.83999999999997</v>
      </c>
      <c r="Y59" s="63">
        <v>723.66</v>
      </c>
      <c r="Z59" s="63">
        <v>0</v>
      </c>
      <c r="AA59" s="63"/>
      <c r="AB59" s="63"/>
      <c r="AC59" s="63"/>
      <c r="AD59" s="63"/>
      <c r="AE59" s="63">
        <v>223.68</v>
      </c>
      <c r="AF59" s="63"/>
      <c r="AG59" s="63">
        <v>279.61</v>
      </c>
      <c r="AH59" s="63">
        <v>815.91</v>
      </c>
      <c r="AI59" s="63">
        <v>93.15</v>
      </c>
      <c r="AJ59" s="63">
        <v>39.54</v>
      </c>
      <c r="AK59" s="63">
        <f t="shared" si="0"/>
        <v>15485.119999999999</v>
      </c>
      <c r="AL59" s="60"/>
    </row>
    <row r="60" spans="1:38" ht="14.4" x14ac:dyDescent="0.25">
      <c r="A60" s="60"/>
      <c r="B60" s="64">
        <v>519000</v>
      </c>
      <c r="C60" s="65" t="s">
        <v>11</v>
      </c>
      <c r="D60" s="66">
        <v>1214.3699999999999</v>
      </c>
      <c r="E60" s="66">
        <v>365</v>
      </c>
      <c r="F60" s="66">
        <v>1304.03</v>
      </c>
      <c r="G60" s="66">
        <v>696.62</v>
      </c>
      <c r="H60" s="66">
        <v>24215.279999999999</v>
      </c>
      <c r="I60" s="66"/>
      <c r="J60" s="66">
        <v>9867</v>
      </c>
      <c r="K60" s="66">
        <v>2342.59</v>
      </c>
      <c r="L60" s="66"/>
      <c r="M60" s="66">
        <v>10066.56</v>
      </c>
      <c r="N60" s="66">
        <v>4140.83</v>
      </c>
      <c r="O60" s="66">
        <v>7476.38</v>
      </c>
      <c r="P60" s="66">
        <v>2040</v>
      </c>
      <c r="Q60" s="66">
        <v>2397.9899999999998</v>
      </c>
      <c r="R60" s="66">
        <v>1730.09</v>
      </c>
      <c r="S60" s="66"/>
      <c r="T60" s="66">
        <v>3830.45</v>
      </c>
      <c r="U60" s="66"/>
      <c r="V60" s="66">
        <v>574</v>
      </c>
      <c r="W60" s="66">
        <v>1803.62</v>
      </c>
      <c r="X60" s="66">
        <v>5202.66</v>
      </c>
      <c r="Y60" s="66">
        <v>2621.94</v>
      </c>
      <c r="Z60" s="66">
        <v>28819.14</v>
      </c>
      <c r="AA60" s="66"/>
      <c r="AB60" s="66"/>
      <c r="AC60" s="66"/>
      <c r="AD60" s="66"/>
      <c r="AE60" s="66">
        <v>753.18</v>
      </c>
      <c r="AF60" s="66">
        <v>876.69</v>
      </c>
      <c r="AG60" s="66">
        <v>176.89</v>
      </c>
      <c r="AH60" s="66">
        <v>987.92</v>
      </c>
      <c r="AI60" s="66">
        <v>329.5</v>
      </c>
      <c r="AJ60" s="66">
        <v>162.11000000000001</v>
      </c>
      <c r="AK60" s="66">
        <f t="shared" si="0"/>
        <v>113994.83999999998</v>
      </c>
      <c r="AL60" s="60"/>
    </row>
    <row r="61" spans="1:38" ht="14.4" x14ac:dyDescent="0.25">
      <c r="A61" s="60"/>
      <c r="B61" s="61">
        <v>570000</v>
      </c>
      <c r="C61" s="74" t="s">
        <v>22</v>
      </c>
      <c r="D61" s="63">
        <v>13434.14</v>
      </c>
      <c r="E61" s="63">
        <v>214</v>
      </c>
      <c r="F61" s="63">
        <v>911.77</v>
      </c>
      <c r="G61" s="63">
        <v>1084.55</v>
      </c>
      <c r="H61" s="63">
        <v>14250.39</v>
      </c>
      <c r="I61" s="63"/>
      <c r="J61" s="63">
        <v>19237</v>
      </c>
      <c r="K61" s="63">
        <v>815.83</v>
      </c>
      <c r="L61" s="63"/>
      <c r="M61" s="63">
        <v>5154.74</v>
      </c>
      <c r="N61" s="63">
        <v>2263.64</v>
      </c>
      <c r="O61" s="63">
        <v>18511.13</v>
      </c>
      <c r="P61" s="63">
        <v>4752</v>
      </c>
      <c r="Q61" s="63">
        <v>24793.78</v>
      </c>
      <c r="R61" s="63">
        <v>5312.46</v>
      </c>
      <c r="S61" s="63"/>
      <c r="T61" s="63">
        <v>44671.58</v>
      </c>
      <c r="U61" s="63"/>
      <c r="V61" s="63">
        <v>2563</v>
      </c>
      <c r="W61" s="63">
        <v>465.93</v>
      </c>
      <c r="X61" s="63">
        <v>3726.89</v>
      </c>
      <c r="Y61" s="63">
        <v>1989.22</v>
      </c>
      <c r="Z61" s="63">
        <v>16507.93</v>
      </c>
      <c r="AA61" s="63"/>
      <c r="AB61" s="63"/>
      <c r="AC61" s="63"/>
      <c r="AD61" s="63"/>
      <c r="AE61" s="63">
        <v>3076.2</v>
      </c>
      <c r="AF61" s="63">
        <v>115.15</v>
      </c>
      <c r="AG61" s="63">
        <v>119.1</v>
      </c>
      <c r="AH61" s="63">
        <v>107.97</v>
      </c>
      <c r="AI61" s="63">
        <v>52.91</v>
      </c>
      <c r="AJ61" s="63">
        <v>648.09</v>
      </c>
      <c r="AK61" s="63">
        <f t="shared" si="0"/>
        <v>184779.40000000002</v>
      </c>
      <c r="AL61" s="60"/>
    </row>
    <row r="62" spans="1:38" ht="14.4" x14ac:dyDescent="0.25">
      <c r="A62" s="60"/>
      <c r="B62" s="70"/>
      <c r="C62" s="71" t="s">
        <v>23</v>
      </c>
      <c r="D62" s="69">
        <f t="shared" ref="D62:AI62" si="6">+D$36-SUM(D$42,D$44,D$49,D$51,D$52,D$53,D$54,D$55,D$56,D$57,D$58,D$59,D$60,D$63)</f>
        <v>66.239999999997963</v>
      </c>
      <c r="E62" s="69">
        <f t="shared" si="6"/>
        <v>47</v>
      </c>
      <c r="F62" s="69">
        <f t="shared" si="6"/>
        <v>55.1299999999992</v>
      </c>
      <c r="G62" s="69">
        <f t="shared" si="6"/>
        <v>0</v>
      </c>
      <c r="H62" s="69">
        <f t="shared" si="6"/>
        <v>3082.8600000000006</v>
      </c>
      <c r="I62" s="69">
        <f t="shared" si="6"/>
        <v>0</v>
      </c>
      <c r="J62" s="69">
        <f t="shared" si="6"/>
        <v>0</v>
      </c>
      <c r="K62" s="69">
        <f t="shared" si="6"/>
        <v>36.390000000003056</v>
      </c>
      <c r="L62" s="69">
        <f t="shared" si="6"/>
        <v>0</v>
      </c>
      <c r="M62" s="69">
        <f t="shared" si="6"/>
        <v>224.40000000000873</v>
      </c>
      <c r="N62" s="69">
        <f t="shared" si="6"/>
        <v>361.39000000000669</v>
      </c>
      <c r="O62" s="69">
        <f t="shared" si="6"/>
        <v>277.27999999999884</v>
      </c>
      <c r="P62" s="69">
        <f>+P$36-SUM(P$42,P$44,P$49,P$51,P$52,P$53,P$54,P$55,P$56,P$57,P$58,P$59,P$60,P$63)</f>
        <v>55</v>
      </c>
      <c r="Q62" s="69">
        <f t="shared" si="6"/>
        <v>145.35000000000218</v>
      </c>
      <c r="R62" s="69">
        <f t="shared" si="6"/>
        <v>20.729999999999563</v>
      </c>
      <c r="S62" s="69">
        <f t="shared" si="6"/>
        <v>0</v>
      </c>
      <c r="T62" s="69">
        <f t="shared" si="6"/>
        <v>810.0400000000227</v>
      </c>
      <c r="U62" s="69">
        <f t="shared" si="6"/>
        <v>0</v>
      </c>
      <c r="V62" s="69">
        <f>+V$36-SUM(V$42,V$44,V$49,V$51,V$52,V$53,V$54,V$55,V$56,V$57,V$58,V$59,V$60,V$63)</f>
        <v>0</v>
      </c>
      <c r="W62" s="69">
        <f t="shared" si="6"/>
        <v>64.830000000001746</v>
      </c>
      <c r="X62" s="69">
        <f t="shared" si="6"/>
        <v>41.259999999998399</v>
      </c>
      <c r="Y62" s="69">
        <f t="shared" si="6"/>
        <v>0</v>
      </c>
      <c r="Z62" s="69">
        <f t="shared" si="6"/>
        <v>10.380000000004657</v>
      </c>
      <c r="AA62" s="69">
        <f t="shared" si="6"/>
        <v>0</v>
      </c>
      <c r="AB62" s="69">
        <f t="shared" si="6"/>
        <v>0</v>
      </c>
      <c r="AC62" s="69">
        <f t="shared" si="6"/>
        <v>0</v>
      </c>
      <c r="AD62" s="69">
        <f t="shared" si="6"/>
        <v>0</v>
      </c>
      <c r="AE62" s="69">
        <f t="shared" si="6"/>
        <v>101.63999999999942</v>
      </c>
      <c r="AF62" s="69">
        <f>+AF$36-SUM(AF$42,AF$44,AF$49,AF$51,AF$52,AF$53,AF$54,AF$55,AF$56,AF$57,AF$58,AF$59,AF$60,AF$63)</f>
        <v>184.63000000000102</v>
      </c>
      <c r="AG62" s="69">
        <f t="shared" si="6"/>
        <v>3.9800000000000182</v>
      </c>
      <c r="AH62" s="69">
        <f t="shared" si="6"/>
        <v>12.580000000001746</v>
      </c>
      <c r="AI62" s="69">
        <f t="shared" si="6"/>
        <v>13.910000000000309</v>
      </c>
      <c r="AJ62" s="69"/>
      <c r="AK62" s="69">
        <f t="shared" si="0"/>
        <v>5615.0200000000459</v>
      </c>
      <c r="AL62" s="60"/>
    </row>
    <row r="63" spans="1:38" ht="14.4" x14ac:dyDescent="0.25">
      <c r="A63" s="60"/>
      <c r="B63" s="70"/>
      <c r="C63" s="72" t="s">
        <v>24</v>
      </c>
      <c r="D63" s="69">
        <f t="shared" ref="D63:AI63" si="7">+SUM(D$37:D$41,D$43,D$45:D$48,D$50)</f>
        <v>342.23</v>
      </c>
      <c r="E63" s="69">
        <f t="shared" si="7"/>
        <v>0</v>
      </c>
      <c r="F63" s="69">
        <f t="shared" si="7"/>
        <v>82.86</v>
      </c>
      <c r="G63" s="69">
        <f t="shared" si="7"/>
        <v>1554.14</v>
      </c>
      <c r="H63" s="69">
        <f t="shared" si="7"/>
        <v>39.9</v>
      </c>
      <c r="I63" s="69">
        <f t="shared" si="7"/>
        <v>0</v>
      </c>
      <c r="J63" s="69">
        <f t="shared" si="7"/>
        <v>519</v>
      </c>
      <c r="K63" s="69">
        <f t="shared" si="7"/>
        <v>1287.98</v>
      </c>
      <c r="L63" s="69">
        <f t="shared" si="7"/>
        <v>0</v>
      </c>
      <c r="M63" s="69">
        <f t="shared" si="7"/>
        <v>5795.380000000001</v>
      </c>
      <c r="N63" s="69">
        <f t="shared" si="7"/>
        <v>1286.95</v>
      </c>
      <c r="O63" s="69">
        <f t="shared" si="7"/>
        <v>4175.32</v>
      </c>
      <c r="P63" s="69">
        <f t="shared" si="7"/>
        <v>0</v>
      </c>
      <c r="Q63" s="69">
        <f t="shared" si="7"/>
        <v>0</v>
      </c>
      <c r="R63" s="69">
        <f t="shared" si="7"/>
        <v>0.2</v>
      </c>
      <c r="S63" s="69">
        <f t="shared" si="7"/>
        <v>0</v>
      </c>
      <c r="T63" s="69">
        <f t="shared" si="7"/>
        <v>36.43</v>
      </c>
      <c r="U63" s="69">
        <f t="shared" si="7"/>
        <v>0</v>
      </c>
      <c r="V63" s="69">
        <f t="shared" si="7"/>
        <v>12</v>
      </c>
      <c r="W63" s="69">
        <f t="shared" si="7"/>
        <v>0.15000000000000002</v>
      </c>
      <c r="X63" s="69">
        <f t="shared" si="7"/>
        <v>403.21000000000004</v>
      </c>
      <c r="Y63" s="69">
        <f t="shared" si="7"/>
        <v>9.0100000000000016</v>
      </c>
      <c r="Z63" s="69">
        <f t="shared" si="7"/>
        <v>3723.14</v>
      </c>
      <c r="AA63" s="69">
        <f t="shared" si="7"/>
        <v>0</v>
      </c>
      <c r="AB63" s="69">
        <f t="shared" si="7"/>
        <v>0</v>
      </c>
      <c r="AC63" s="69">
        <f t="shared" si="7"/>
        <v>0</v>
      </c>
      <c r="AD63" s="69">
        <f t="shared" si="7"/>
        <v>0</v>
      </c>
      <c r="AE63" s="69">
        <f t="shared" si="7"/>
        <v>1752.74</v>
      </c>
      <c r="AF63" s="69">
        <f t="shared" si="7"/>
        <v>0</v>
      </c>
      <c r="AG63" s="69">
        <f t="shared" si="7"/>
        <v>0</v>
      </c>
      <c r="AH63" s="69">
        <f t="shared" si="7"/>
        <v>0</v>
      </c>
      <c r="AI63" s="69">
        <f t="shared" si="7"/>
        <v>93.91</v>
      </c>
      <c r="AJ63" s="69"/>
      <c r="AK63" s="69">
        <f t="shared" si="0"/>
        <v>21114.550000000007</v>
      </c>
      <c r="AL63" s="60"/>
    </row>
    <row r="64" spans="1:38" ht="14.4" x14ac:dyDescent="0.25">
      <c r="A64" s="60"/>
      <c r="B64" s="70"/>
      <c r="C64" s="73" t="s">
        <v>25</v>
      </c>
      <c r="D64" s="69">
        <f t="shared" ref="D64:AI64" si="8">+D$35-D$36</f>
        <v>13434.139999999996</v>
      </c>
      <c r="E64" s="69">
        <f t="shared" si="8"/>
        <v>216</v>
      </c>
      <c r="F64" s="69">
        <f t="shared" si="8"/>
        <v>911.77999999999975</v>
      </c>
      <c r="G64" s="69">
        <f t="shared" si="8"/>
        <v>1084.5500000000011</v>
      </c>
      <c r="H64" s="69">
        <f t="shared" si="8"/>
        <v>14250.39</v>
      </c>
      <c r="I64" s="69">
        <f t="shared" si="8"/>
        <v>0</v>
      </c>
      <c r="J64" s="69">
        <f t="shared" si="8"/>
        <v>19237</v>
      </c>
      <c r="K64" s="69">
        <f t="shared" si="8"/>
        <v>815.82999999999811</v>
      </c>
      <c r="L64" s="69">
        <f t="shared" si="8"/>
        <v>0</v>
      </c>
      <c r="M64" s="69">
        <f t="shared" si="8"/>
        <v>5154.75</v>
      </c>
      <c r="N64" s="69">
        <f t="shared" si="8"/>
        <v>2263.6399999999994</v>
      </c>
      <c r="O64" s="69">
        <f t="shared" si="8"/>
        <v>18511.130000000019</v>
      </c>
      <c r="P64" s="69">
        <f t="shared" si="8"/>
        <v>4752</v>
      </c>
      <c r="Q64" s="69">
        <f t="shared" si="8"/>
        <v>24793.780000000006</v>
      </c>
      <c r="R64" s="69">
        <f t="shared" si="8"/>
        <v>5312.4599999999991</v>
      </c>
      <c r="S64" s="69">
        <f t="shared" si="8"/>
        <v>0</v>
      </c>
      <c r="T64" s="69">
        <f t="shared" si="8"/>
        <v>44671.580000000016</v>
      </c>
      <c r="U64" s="69">
        <f t="shared" si="8"/>
        <v>0</v>
      </c>
      <c r="V64" s="69">
        <f t="shared" si="8"/>
        <v>2563</v>
      </c>
      <c r="W64" s="69">
        <f t="shared" si="8"/>
        <v>465.94000000000051</v>
      </c>
      <c r="X64" s="69">
        <f t="shared" si="8"/>
        <v>3726.880000000001</v>
      </c>
      <c r="Y64" s="69">
        <f t="shared" si="8"/>
        <v>1989.2199999999975</v>
      </c>
      <c r="Z64" s="69">
        <f t="shared" si="8"/>
        <v>16507.930000000008</v>
      </c>
      <c r="AA64" s="69">
        <f t="shared" si="8"/>
        <v>0</v>
      </c>
      <c r="AB64" s="69">
        <f t="shared" si="8"/>
        <v>0</v>
      </c>
      <c r="AC64" s="69">
        <f t="shared" si="8"/>
        <v>0</v>
      </c>
      <c r="AD64" s="69">
        <f t="shared" si="8"/>
        <v>0</v>
      </c>
      <c r="AE64" s="69">
        <f t="shared" si="8"/>
        <v>3076.1999999999989</v>
      </c>
      <c r="AF64" s="69">
        <f t="shared" si="8"/>
        <v>115.14999999999964</v>
      </c>
      <c r="AG64" s="69">
        <f t="shared" si="8"/>
        <v>119.09999999999991</v>
      </c>
      <c r="AH64" s="69">
        <f t="shared" si="8"/>
        <v>107.96000000000004</v>
      </c>
      <c r="AI64" s="69">
        <f t="shared" si="8"/>
        <v>52.909999999999854</v>
      </c>
      <c r="AJ64" s="69"/>
      <c r="AK64" s="69">
        <f t="shared" si="0"/>
        <v>184133.32000000007</v>
      </c>
      <c r="AL64" s="60"/>
    </row>
    <row r="65" spans="1:38" ht="14.4" x14ac:dyDescent="0.25">
      <c r="A65" s="60"/>
      <c r="B65" s="61">
        <v>590000</v>
      </c>
      <c r="C65" s="62" t="s">
        <v>26</v>
      </c>
      <c r="D65" s="63">
        <v>22254.81</v>
      </c>
      <c r="E65" s="63">
        <v>454</v>
      </c>
      <c r="F65" s="63">
        <v>1735.59</v>
      </c>
      <c r="G65" s="63">
        <v>18166.3</v>
      </c>
      <c r="H65" s="63">
        <v>23265.14</v>
      </c>
      <c r="I65" s="63"/>
      <c r="J65" s="63">
        <v>30298</v>
      </c>
      <c r="K65" s="63">
        <v>1468.2</v>
      </c>
      <c r="L65" s="63"/>
      <c r="M65" s="63">
        <v>9247.27</v>
      </c>
      <c r="N65" s="63">
        <v>18212.419999999998</v>
      </c>
      <c r="O65" s="63">
        <v>47043.71</v>
      </c>
      <c r="P65" s="63">
        <v>7576</v>
      </c>
      <c r="Q65" s="63">
        <v>41726.22</v>
      </c>
      <c r="R65" s="63">
        <v>9263.6299999999992</v>
      </c>
      <c r="S65" s="63"/>
      <c r="T65" s="63">
        <v>92454.36</v>
      </c>
      <c r="U65" s="63"/>
      <c r="V65" s="63">
        <v>4365</v>
      </c>
      <c r="W65" s="63">
        <v>711.98</v>
      </c>
      <c r="X65" s="63">
        <v>5836.49</v>
      </c>
      <c r="Y65" s="63">
        <v>3650.51</v>
      </c>
      <c r="Z65" s="63">
        <v>28006.73</v>
      </c>
      <c r="AA65" s="63"/>
      <c r="AB65" s="63"/>
      <c r="AC65" s="63"/>
      <c r="AD65" s="63"/>
      <c r="AE65" s="63">
        <v>4634.1499999999996</v>
      </c>
      <c r="AF65" s="63">
        <v>90.69</v>
      </c>
      <c r="AG65" s="63">
        <v>-415.57</v>
      </c>
      <c r="AH65" s="63">
        <v>-308.89999999999998</v>
      </c>
      <c r="AI65" s="63">
        <v>-2419.04</v>
      </c>
      <c r="AJ65" s="63">
        <v>-1980.01</v>
      </c>
      <c r="AK65" s="63">
        <f t="shared" si="0"/>
        <v>365337.68</v>
      </c>
      <c r="AL65" s="60"/>
    </row>
    <row r="66" spans="1:38" x14ac:dyDescent="0.25">
      <c r="A66" s="60"/>
      <c r="B66" s="162" t="s">
        <v>214</v>
      </c>
      <c r="C66" s="76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</row>
    <row r="68" spans="1:38" x14ac:dyDescent="0.25">
      <c r="B68" s="75"/>
      <c r="C68" s="78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9"/>
      <c r="AD68" s="79"/>
      <c r="AE68" s="79"/>
      <c r="AF68" s="79"/>
      <c r="AG68" s="79"/>
      <c r="AH68" s="81"/>
      <c r="AI68" s="79"/>
      <c r="AJ68" s="79"/>
      <c r="AK68" s="79"/>
    </row>
    <row r="71" spans="1:38" x14ac:dyDescent="0.25">
      <c r="D71" s="80"/>
      <c r="AC71" s="81"/>
      <c r="AD71" s="81"/>
      <c r="AE71" s="81"/>
      <c r="AF71" s="81"/>
      <c r="AG71" s="81"/>
      <c r="AH71" s="81"/>
      <c r="AI71" s="81"/>
      <c r="AJ71" s="81"/>
      <c r="AK71" s="81"/>
    </row>
  </sheetData>
  <mergeCells count="3">
    <mergeCell ref="AK8:AK9"/>
    <mergeCell ref="B8:B9"/>
    <mergeCell ref="B6:C6"/>
  </mergeCells>
  <dataValidations count="2">
    <dataValidation type="decimal" allowBlank="1" showInputMessage="1" showErrorMessage="1" errorTitle="Error" error="Debe ingresar una cifra válida en millones de pesos." sqref="E31:AJ35 E62:AJ64 D10:D35 D62:D65" xr:uid="{00000000-0002-0000-0500-000000000000}">
      <formula1>$D$93</formula1>
      <formula2>$D$94</formula2>
    </dataValidation>
    <dataValidation type="decimal" allowBlank="1" showInputMessage="1" showErrorMessage="1" errorTitle="Error" error="Debe ingresar una cifra válida en millones de pesos." sqref="D36:D61" xr:uid="{E35072FF-237A-482A-B44A-9938B14EE741}">
      <formula1>$D$84</formula1>
      <formula2>$D$85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ignoredErrors>
    <ignoredError sqref="D32:AI35 D63:AI64 D62:P62 AG62:AI62 Q62:V62 W62:AF62 D31:AI31 AK10:AK65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DU88"/>
  <sheetViews>
    <sheetView showGridLines="0" zoomScale="70" zoomScaleNormal="70" workbookViewId="0"/>
  </sheetViews>
  <sheetFormatPr baseColWidth="10" defaultColWidth="0" defaultRowHeight="14.4" customHeight="1" x14ac:dyDescent="0.3"/>
  <cols>
    <col min="1" max="1" width="3.88671875" style="108" customWidth="1"/>
    <col min="2" max="2" width="17.33203125" style="108" customWidth="1"/>
    <col min="3" max="3" width="66.21875" style="108" customWidth="1"/>
    <col min="4" max="4" width="11.5546875" style="108" customWidth="1"/>
    <col min="5" max="5" width="12.21875" style="108" customWidth="1"/>
    <col min="6" max="6" width="14.44140625" style="108" bestFit="1" customWidth="1"/>
    <col min="7" max="7" width="11.5546875" style="108" customWidth="1"/>
    <col min="8" max="8" width="4.109375" style="108" bestFit="1" customWidth="1"/>
    <col min="9" max="9" width="29.21875" style="108" bestFit="1" customWidth="1"/>
    <col min="10" max="11" width="11.5546875" style="108" customWidth="1"/>
    <col min="12" max="12" width="14.5546875" style="108" bestFit="1" customWidth="1"/>
    <col min="13" max="14" width="11.5546875" style="108" customWidth="1"/>
    <col min="15" max="15" width="20.109375" style="108" bestFit="1" customWidth="1"/>
    <col min="16" max="17" width="11.5546875" style="108" customWidth="1"/>
    <col min="18" max="18" width="22" style="108" bestFit="1" customWidth="1"/>
    <col min="19" max="19" width="22.77734375" style="108" customWidth="1"/>
    <col min="20" max="20" width="11.6640625" style="108" customWidth="1"/>
    <col min="21" max="21" width="4.109375" style="108" bestFit="1" customWidth="1"/>
    <col min="22" max="22" width="30.33203125" style="108" customWidth="1"/>
    <col min="23" max="23" width="10.6640625" style="108" customWidth="1"/>
    <col min="24" max="31" width="9.5546875" style="108" bestFit="1" customWidth="1"/>
    <col min="32" max="32" width="10.77734375" style="108" customWidth="1"/>
    <col min="33" max="33" width="11.5546875" style="108" customWidth="1"/>
    <col min="34" max="34" width="4.109375" style="108" bestFit="1" customWidth="1"/>
    <col min="35" max="35" width="32.6640625" style="108" bestFit="1" customWidth="1"/>
    <col min="36" max="38" width="10.5546875" style="108" bestFit="1" customWidth="1"/>
    <col min="39" max="39" width="11.77734375" style="108" customWidth="1"/>
    <col min="40" max="40" width="14.44140625" style="108" customWidth="1"/>
    <col min="41" max="41" width="8.44140625" style="108" customWidth="1"/>
    <col min="42" max="42" width="9.5546875" style="108" customWidth="1"/>
    <col min="43" max="43" width="4.21875" style="108" bestFit="1" customWidth="1"/>
    <col min="44" max="44" width="29.77734375" style="108" bestFit="1" customWidth="1"/>
    <col min="45" max="47" width="10.5546875" style="108" bestFit="1" customWidth="1"/>
    <col min="48" max="48" width="14.21875" style="108" customWidth="1"/>
    <col min="49" max="49" width="8.44140625" style="108" customWidth="1"/>
    <col min="50" max="50" width="11.5546875" style="108" customWidth="1"/>
    <col min="51" max="51" width="4.109375" style="108" bestFit="1" customWidth="1"/>
    <col min="52" max="52" width="32.6640625" style="108" bestFit="1" customWidth="1"/>
    <col min="53" max="53" width="10.5546875" style="108" bestFit="1" customWidth="1"/>
    <col min="54" max="54" width="10.44140625" style="108" customWidth="1"/>
    <col min="55" max="55" width="10.5546875" style="108" bestFit="1" customWidth="1"/>
    <col min="56" max="56" width="11.77734375" style="108" customWidth="1"/>
    <col min="57" max="57" width="14.109375" style="108" bestFit="1" customWidth="1"/>
    <col min="58" max="59" width="9.21875" style="108" customWidth="1"/>
    <col min="60" max="60" width="4.109375" style="108" bestFit="1" customWidth="1"/>
    <col min="61" max="61" width="32.6640625" style="108" bestFit="1" customWidth="1"/>
    <col min="62" max="63" width="9.21875" style="108" customWidth="1"/>
    <col min="64" max="64" width="13" style="108" bestFit="1" customWidth="1"/>
    <col min="65" max="65" width="11.77734375" style="108" bestFit="1" customWidth="1"/>
    <col min="66" max="66" width="14.109375" style="108" bestFit="1" customWidth="1"/>
    <col min="67" max="67" width="9.21875" style="108" customWidth="1"/>
    <col min="68" max="68" width="11.5546875" style="108" customWidth="1"/>
    <col min="69" max="69" width="4.109375" style="108" bestFit="1" customWidth="1"/>
    <col min="70" max="70" width="32.6640625" style="108" bestFit="1" customWidth="1"/>
    <col min="71" max="73" width="12.21875" style="108" bestFit="1" customWidth="1"/>
    <col min="74" max="74" width="11.77734375" style="108" customWidth="1"/>
    <col min="75" max="75" width="14.109375" style="108" bestFit="1" customWidth="1"/>
    <col min="76" max="76" width="10.21875" style="108" customWidth="1"/>
    <col min="77" max="77" width="11.5546875" style="108" customWidth="1"/>
    <col min="78" max="125" width="0" style="108" hidden="1" customWidth="1"/>
    <col min="126" max="16384" width="11.5546875" style="108" hidden="1"/>
  </cols>
  <sheetData>
    <row r="2" spans="2:76" ht="14.4" customHeight="1" x14ac:dyDescent="0.3">
      <c r="C2" s="109" t="s">
        <v>2</v>
      </c>
    </row>
    <row r="3" spans="2:76" ht="15.6" x14ac:dyDescent="0.3">
      <c r="C3" s="109" t="s">
        <v>1</v>
      </c>
      <c r="D3" s="110"/>
      <c r="E3" s="110"/>
      <c r="F3" s="110"/>
      <c r="BR3" s="172"/>
    </row>
    <row r="4" spans="2:76" ht="16.2" thickBot="1" x14ac:dyDescent="0.35">
      <c r="B4" s="111"/>
      <c r="C4" s="112" t="s">
        <v>3</v>
      </c>
      <c r="D4" s="113"/>
      <c r="E4" s="113"/>
      <c r="F4" s="113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</row>
    <row r="5" spans="2:76" ht="15" thickTop="1" x14ac:dyDescent="0.3">
      <c r="B5" s="114"/>
      <c r="C5" s="114"/>
      <c r="D5" s="110"/>
      <c r="E5" s="110"/>
      <c r="F5" s="110"/>
      <c r="T5" s="115"/>
    </row>
    <row r="6" spans="2:76" ht="14.4" customHeight="1" x14ac:dyDescent="0.3">
      <c r="B6" s="114"/>
      <c r="C6" s="289" t="s">
        <v>50</v>
      </c>
      <c r="D6" s="289"/>
      <c r="E6" s="289"/>
      <c r="F6" s="289"/>
      <c r="H6" s="289" t="s">
        <v>243</v>
      </c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115"/>
      <c r="U6" s="289" t="s">
        <v>244</v>
      </c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H6" s="289" t="s">
        <v>229</v>
      </c>
      <c r="AI6" s="296"/>
      <c r="AJ6" s="296"/>
      <c r="AK6" s="296"/>
      <c r="AL6" s="296"/>
      <c r="AM6" s="296"/>
      <c r="AN6" s="296"/>
      <c r="AO6" s="296"/>
      <c r="AQ6" s="289" t="s">
        <v>230</v>
      </c>
      <c r="AR6" s="296"/>
      <c r="AS6" s="296"/>
      <c r="AT6" s="296"/>
      <c r="AU6" s="296"/>
      <c r="AV6" s="296"/>
      <c r="AW6" s="296"/>
      <c r="AY6" s="296" t="s">
        <v>101</v>
      </c>
      <c r="AZ6" s="296"/>
      <c r="BA6" s="296"/>
      <c r="BB6" s="296"/>
      <c r="BC6" s="296"/>
      <c r="BD6" s="296"/>
      <c r="BE6" s="296"/>
      <c r="BF6" s="296"/>
      <c r="BG6" s="116"/>
      <c r="BH6" s="296" t="s">
        <v>147</v>
      </c>
      <c r="BI6" s="296"/>
      <c r="BJ6" s="296"/>
      <c r="BK6" s="296"/>
      <c r="BL6" s="296"/>
      <c r="BM6" s="296"/>
      <c r="BN6" s="296"/>
      <c r="BO6" s="296"/>
      <c r="BQ6" s="295" t="s">
        <v>102</v>
      </c>
      <c r="BR6" s="295"/>
      <c r="BS6" s="295"/>
      <c r="BT6" s="295"/>
      <c r="BU6" s="295"/>
      <c r="BV6" s="295"/>
      <c r="BW6" s="295"/>
      <c r="BX6" s="295"/>
    </row>
    <row r="7" spans="2:76" ht="14.4" customHeight="1" x14ac:dyDescent="0.3">
      <c r="T7" s="115"/>
      <c r="BG7" s="116"/>
    </row>
    <row r="8" spans="2:76" x14ac:dyDescent="0.3">
      <c r="C8" s="207" t="s">
        <v>29</v>
      </c>
      <c r="D8" s="208">
        <v>42977</v>
      </c>
      <c r="E8" s="208">
        <v>43342</v>
      </c>
      <c r="F8" s="208" t="s">
        <v>220</v>
      </c>
      <c r="H8" s="290" t="s">
        <v>39</v>
      </c>
      <c r="I8" s="290"/>
      <c r="J8" s="203" t="s">
        <v>96</v>
      </c>
      <c r="K8" s="203" t="s">
        <v>46</v>
      </c>
      <c r="L8" s="203" t="s">
        <v>44</v>
      </c>
      <c r="M8" s="203" t="s">
        <v>47</v>
      </c>
      <c r="N8" s="203" t="s">
        <v>228</v>
      </c>
      <c r="O8" s="203" t="s">
        <v>97</v>
      </c>
      <c r="P8" s="203" t="s">
        <v>227</v>
      </c>
      <c r="Q8" s="203" t="s">
        <v>182</v>
      </c>
      <c r="R8" s="203" t="s">
        <v>98</v>
      </c>
      <c r="S8" s="203" t="s">
        <v>38</v>
      </c>
      <c r="T8" s="115"/>
      <c r="U8" s="290" t="s">
        <v>39</v>
      </c>
      <c r="V8" s="290"/>
      <c r="W8" s="216" t="s">
        <v>129</v>
      </c>
      <c r="X8" s="216" t="s">
        <v>130</v>
      </c>
      <c r="Y8" s="216" t="s">
        <v>131</v>
      </c>
      <c r="Z8" s="216" t="s">
        <v>132</v>
      </c>
      <c r="AA8" s="216" t="s">
        <v>133</v>
      </c>
      <c r="AB8" s="216" t="s">
        <v>134</v>
      </c>
      <c r="AC8" s="216" t="s">
        <v>135</v>
      </c>
      <c r="AD8" s="216" t="s">
        <v>136</v>
      </c>
      <c r="AE8" s="216" t="s">
        <v>137</v>
      </c>
      <c r="AF8" s="217" t="s">
        <v>38</v>
      </c>
      <c r="AH8" s="290" t="s">
        <v>39</v>
      </c>
      <c r="AI8" s="290"/>
      <c r="AJ8" s="203">
        <v>42977</v>
      </c>
      <c r="AK8" s="203">
        <v>43311</v>
      </c>
      <c r="AL8" s="203">
        <v>43342</v>
      </c>
      <c r="AM8" s="203" t="s">
        <v>40</v>
      </c>
      <c r="AN8" s="203" t="s">
        <v>41</v>
      </c>
      <c r="AO8" s="203" t="s">
        <v>42</v>
      </c>
      <c r="AQ8" s="290" t="s">
        <v>39</v>
      </c>
      <c r="AR8" s="290"/>
      <c r="AS8" s="203">
        <v>42977</v>
      </c>
      <c r="AT8" s="203">
        <v>43311</v>
      </c>
      <c r="AU8" s="203">
        <v>43342</v>
      </c>
      <c r="AV8" s="275" t="s">
        <v>41</v>
      </c>
      <c r="AW8" s="203" t="s">
        <v>42</v>
      </c>
      <c r="AY8" s="290" t="s">
        <v>39</v>
      </c>
      <c r="AZ8" s="290"/>
      <c r="BA8" s="203">
        <v>42977</v>
      </c>
      <c r="BB8" s="203">
        <v>43311</v>
      </c>
      <c r="BC8" s="203">
        <v>43342</v>
      </c>
      <c r="BD8" s="203" t="s">
        <v>40</v>
      </c>
      <c r="BE8" s="203" t="s">
        <v>41</v>
      </c>
      <c r="BF8" s="203" t="s">
        <v>42</v>
      </c>
      <c r="BG8" s="116"/>
      <c r="BH8" s="290" t="s">
        <v>39</v>
      </c>
      <c r="BI8" s="290"/>
      <c r="BJ8" s="203">
        <v>42977</v>
      </c>
      <c r="BK8" s="203">
        <v>43311</v>
      </c>
      <c r="BL8" s="203">
        <v>43342</v>
      </c>
      <c r="BM8" s="203" t="s">
        <v>40</v>
      </c>
      <c r="BN8" s="203" t="s">
        <v>41</v>
      </c>
      <c r="BO8" s="203" t="s">
        <v>42</v>
      </c>
      <c r="BQ8" s="290" t="s">
        <v>39</v>
      </c>
      <c r="BR8" s="290"/>
      <c r="BS8" s="203">
        <v>42977</v>
      </c>
      <c r="BT8" s="203">
        <v>43311</v>
      </c>
      <c r="BU8" s="203">
        <v>43342</v>
      </c>
      <c r="BV8" s="203" t="s">
        <v>40</v>
      </c>
      <c r="BW8" s="203" t="s">
        <v>41</v>
      </c>
      <c r="BX8" s="203" t="s">
        <v>42</v>
      </c>
    </row>
    <row r="9" spans="2:76" x14ac:dyDescent="0.3">
      <c r="C9" s="199" t="s">
        <v>36</v>
      </c>
      <c r="D9" s="200">
        <v>467935.08</v>
      </c>
      <c r="E9" s="200">
        <v>513416.63999999996</v>
      </c>
      <c r="F9" s="201">
        <v>9.7196303384648797E-2</v>
      </c>
      <c r="G9" s="215">
        <v>31</v>
      </c>
      <c r="H9" s="222">
        <v>1</v>
      </c>
      <c r="I9" s="213" t="s">
        <v>56</v>
      </c>
      <c r="J9" s="115">
        <v>5617.53</v>
      </c>
      <c r="K9" s="115">
        <v>8863.01</v>
      </c>
      <c r="L9" s="115">
        <v>13458.02</v>
      </c>
      <c r="M9" s="115">
        <v>9754.92</v>
      </c>
      <c r="N9" s="115">
        <v>0</v>
      </c>
      <c r="O9" s="115">
        <v>1362.02</v>
      </c>
      <c r="P9" s="115">
        <v>164093.32</v>
      </c>
      <c r="Q9" s="115">
        <v>13702.39</v>
      </c>
      <c r="R9" s="115">
        <v>197.83</v>
      </c>
      <c r="S9" s="115">
        <v>217049.04</v>
      </c>
      <c r="T9" s="223">
        <v>25</v>
      </c>
      <c r="U9" s="222">
        <v>1</v>
      </c>
      <c r="V9" s="213" t="s">
        <v>64</v>
      </c>
      <c r="W9" s="115">
        <v>69.17</v>
      </c>
      <c r="X9" s="115">
        <v>0</v>
      </c>
      <c r="Y9" s="115">
        <v>0</v>
      </c>
      <c r="Z9" s="115">
        <v>0</v>
      </c>
      <c r="AA9" s="115">
        <v>0</v>
      </c>
      <c r="AB9" s="115">
        <v>6018.24</v>
      </c>
      <c r="AC9" s="115">
        <v>0</v>
      </c>
      <c r="AD9" s="115">
        <v>0</v>
      </c>
      <c r="AE9" s="115">
        <v>3184.62</v>
      </c>
      <c r="AF9" s="115">
        <v>9272.0299999999988</v>
      </c>
      <c r="AG9" s="215">
        <v>31</v>
      </c>
      <c r="AH9" s="222">
        <v>1</v>
      </c>
      <c r="AI9" s="213" t="s">
        <v>56</v>
      </c>
      <c r="AJ9" s="115">
        <v>154497.94967405999</v>
      </c>
      <c r="AK9" s="115">
        <v>154427</v>
      </c>
      <c r="AL9" s="115">
        <v>164093.32</v>
      </c>
      <c r="AM9" s="224">
        <v>6.2106781003780975E-2</v>
      </c>
      <c r="AN9" s="224">
        <v>6.2594753508130152E-2</v>
      </c>
      <c r="AO9" s="116">
        <v>0.31961044347919854</v>
      </c>
      <c r="AP9" s="215">
        <v>31</v>
      </c>
      <c r="AQ9" s="222">
        <v>1</v>
      </c>
      <c r="AR9" s="213" t="s">
        <v>56</v>
      </c>
      <c r="AS9" s="115">
        <v>0</v>
      </c>
      <c r="AT9" s="115">
        <v>11689.53</v>
      </c>
      <c r="AU9" s="115">
        <v>13702.39</v>
      </c>
      <c r="AV9" s="224">
        <f t="shared" ref="AV9:AV17" si="0">+(AU9/AT9)-1</f>
        <v>0.17219340726273846</v>
      </c>
      <c r="AW9" s="116">
        <v>0.62952431883107163</v>
      </c>
      <c r="AX9" s="215">
        <v>12</v>
      </c>
      <c r="AY9" s="222">
        <v>1</v>
      </c>
      <c r="AZ9" s="213" t="s">
        <v>71</v>
      </c>
      <c r="BA9" s="115">
        <v>121641.6130634</v>
      </c>
      <c r="BB9" s="115">
        <v>104023</v>
      </c>
      <c r="BC9" s="115">
        <v>115153</v>
      </c>
      <c r="BD9" s="224">
        <v>-5.3342050470985725E-2</v>
      </c>
      <c r="BE9" s="224">
        <v>0.10699556828778256</v>
      </c>
      <c r="BF9" s="116">
        <v>0.22420836212124201</v>
      </c>
      <c r="BG9" s="215">
        <v>25</v>
      </c>
      <c r="BH9" s="222">
        <v>1</v>
      </c>
      <c r="BI9" s="213" t="s">
        <v>64</v>
      </c>
      <c r="BJ9" s="115">
        <v>11666.975470470001</v>
      </c>
      <c r="BK9" s="115">
        <v>7959</v>
      </c>
      <c r="BL9" s="115">
        <v>9272.0299999999988</v>
      </c>
      <c r="BM9" s="224">
        <v>-0.20527560690701629</v>
      </c>
      <c r="BN9" s="224">
        <v>0.16497424299535113</v>
      </c>
      <c r="BO9" s="116">
        <v>0.39461088904626351</v>
      </c>
      <c r="BP9" s="215">
        <v>31</v>
      </c>
      <c r="BQ9" s="222">
        <v>1</v>
      </c>
      <c r="BR9" s="213" t="s">
        <v>56</v>
      </c>
      <c r="BS9" s="115">
        <v>190210.34299152996</v>
      </c>
      <c r="BT9" s="115">
        <v>200451.53</v>
      </c>
      <c r="BU9" s="115">
        <v>217049.04000000004</v>
      </c>
      <c r="BV9" s="224">
        <v>0.14110009259415079</v>
      </c>
      <c r="BW9" s="224">
        <v>8.2800615191114035E-2</v>
      </c>
      <c r="BX9" s="116">
        <v>0.20241868503297877</v>
      </c>
    </row>
    <row r="10" spans="2:76" x14ac:dyDescent="0.3">
      <c r="C10" s="199" t="s">
        <v>32</v>
      </c>
      <c r="D10" s="200">
        <v>161316.97</v>
      </c>
      <c r="E10" s="200">
        <v>179252.00000000003</v>
      </c>
      <c r="F10" s="201">
        <v>0.11117881770281213</v>
      </c>
      <c r="G10" s="215">
        <v>16</v>
      </c>
      <c r="H10" s="222">
        <f t="shared" ref="H10:H33" si="1">+H9+1</f>
        <v>2</v>
      </c>
      <c r="I10" s="213" t="s">
        <v>55</v>
      </c>
      <c r="J10" s="115">
        <v>474</v>
      </c>
      <c r="K10" s="115">
        <v>25259</v>
      </c>
      <c r="L10" s="115">
        <v>26011</v>
      </c>
      <c r="M10" s="115">
        <v>3220</v>
      </c>
      <c r="N10" s="115">
        <v>5857</v>
      </c>
      <c r="O10" s="115">
        <v>220</v>
      </c>
      <c r="P10" s="115">
        <v>70046</v>
      </c>
      <c r="Q10" s="115">
        <v>5988</v>
      </c>
      <c r="R10" s="115">
        <v>0</v>
      </c>
      <c r="S10" s="115">
        <v>137075</v>
      </c>
      <c r="T10" s="223">
        <v>24</v>
      </c>
      <c r="U10" s="222">
        <f t="shared" ref="U10:U33" si="2">+U9+1</f>
        <v>2</v>
      </c>
      <c r="V10" s="213" t="s">
        <v>75</v>
      </c>
      <c r="W10" s="115">
        <v>0</v>
      </c>
      <c r="X10" s="115">
        <v>0</v>
      </c>
      <c r="Y10" s="115">
        <v>0</v>
      </c>
      <c r="Z10" s="115">
        <v>0</v>
      </c>
      <c r="AA10" s="115">
        <v>0</v>
      </c>
      <c r="AB10" s="115">
        <v>0</v>
      </c>
      <c r="AC10" s="115">
        <v>0</v>
      </c>
      <c r="AD10" s="115">
        <v>8087.54</v>
      </c>
      <c r="AE10" s="115">
        <v>0</v>
      </c>
      <c r="AF10" s="115">
        <v>8087.54</v>
      </c>
      <c r="AG10" s="215">
        <v>22</v>
      </c>
      <c r="AH10" s="222">
        <f>+AH9+1</f>
        <v>2</v>
      </c>
      <c r="AI10" s="213" t="s">
        <v>60</v>
      </c>
      <c r="AJ10" s="115">
        <v>67387.161201509996</v>
      </c>
      <c r="AK10" s="115">
        <v>60994</v>
      </c>
      <c r="AL10" s="115">
        <v>69766.87</v>
      </c>
      <c r="AM10" s="224">
        <v>3.5313979043780641E-2</v>
      </c>
      <c r="AN10" s="224">
        <v>0.1438316883627897</v>
      </c>
      <c r="AO10" s="116">
        <v>0.13588743442362913</v>
      </c>
      <c r="AP10" s="215">
        <v>16</v>
      </c>
      <c r="AQ10" s="222">
        <v>2</v>
      </c>
      <c r="AR10" s="213" t="s">
        <v>55</v>
      </c>
      <c r="AS10" s="115">
        <v>0</v>
      </c>
      <c r="AT10" s="115">
        <v>5236</v>
      </c>
      <c r="AU10" s="115">
        <v>5988</v>
      </c>
      <c r="AV10" s="224">
        <f t="shared" si="0"/>
        <v>0.14362108479755542</v>
      </c>
      <c r="AW10" s="116">
        <v>0.2751046803630941</v>
      </c>
      <c r="AX10" s="215">
        <v>24</v>
      </c>
      <c r="AY10" s="222">
        <f t="shared" ref="AY10:AY35" si="3">+AY9+1</f>
        <v>2</v>
      </c>
      <c r="AZ10" s="213" t="s">
        <v>75</v>
      </c>
      <c r="BA10" s="115">
        <v>71740.766389730008</v>
      </c>
      <c r="BB10" s="115">
        <v>62428</v>
      </c>
      <c r="BC10" s="115">
        <v>70562.37999999999</v>
      </c>
      <c r="BD10" s="224">
        <v>-1.6425617525863356E-2</v>
      </c>
      <c r="BE10" s="224">
        <v>0.13030018581405756</v>
      </c>
      <c r="BF10" s="116">
        <v>0.13738830640258337</v>
      </c>
      <c r="BG10" s="215">
        <v>24</v>
      </c>
      <c r="BH10" s="222">
        <v>2</v>
      </c>
      <c r="BI10" s="213" t="s">
        <v>75</v>
      </c>
      <c r="BJ10" s="115">
        <v>16849.007898110001</v>
      </c>
      <c r="BK10" s="115">
        <v>7532</v>
      </c>
      <c r="BL10" s="115">
        <v>8087.54</v>
      </c>
      <c r="BM10" s="224">
        <v>-0.51999903799040892</v>
      </c>
      <c r="BN10" s="224">
        <v>7.3757302177376527E-2</v>
      </c>
      <c r="BO10" s="116">
        <v>0.34419985155324329</v>
      </c>
      <c r="BP10" s="215">
        <v>16</v>
      </c>
      <c r="BQ10" s="222">
        <v>2</v>
      </c>
      <c r="BR10" s="213" t="s">
        <v>55</v>
      </c>
      <c r="BS10" s="115">
        <v>114246.81965115966</v>
      </c>
      <c r="BT10" s="115">
        <v>126524</v>
      </c>
      <c r="BU10" s="115">
        <v>137075</v>
      </c>
      <c r="BV10" s="224">
        <v>0.1998145805593865</v>
      </c>
      <c r="BW10" s="224">
        <v>8.3391293351459117E-2</v>
      </c>
      <c r="BX10" s="116">
        <v>0.12783535578363101</v>
      </c>
    </row>
    <row r="11" spans="2:76" x14ac:dyDescent="0.3">
      <c r="C11" s="199" t="s">
        <v>30</v>
      </c>
      <c r="D11" s="200">
        <v>88465.97</v>
      </c>
      <c r="E11" s="200">
        <v>87909.569999999992</v>
      </c>
      <c r="F11" s="201">
        <v>-6.2894240576348848E-3</v>
      </c>
      <c r="G11" s="215">
        <v>12</v>
      </c>
      <c r="H11" s="222">
        <f t="shared" si="1"/>
        <v>3</v>
      </c>
      <c r="I11" s="213" t="s">
        <v>71</v>
      </c>
      <c r="J11" s="115">
        <v>63</v>
      </c>
      <c r="K11" s="115">
        <v>0</v>
      </c>
      <c r="L11" s="115">
        <v>32695</v>
      </c>
      <c r="M11" s="115">
        <v>37</v>
      </c>
      <c r="N11" s="115">
        <v>0</v>
      </c>
      <c r="O11" s="115">
        <v>82323</v>
      </c>
      <c r="P11" s="115">
        <v>20750</v>
      </c>
      <c r="Q11" s="115">
        <v>0</v>
      </c>
      <c r="R11" s="115">
        <v>35</v>
      </c>
      <c r="S11" s="115">
        <v>135903</v>
      </c>
      <c r="T11" s="223">
        <v>60</v>
      </c>
      <c r="U11" s="222">
        <f t="shared" si="2"/>
        <v>3</v>
      </c>
      <c r="V11" s="213" t="s">
        <v>78</v>
      </c>
      <c r="W11" s="115">
        <v>0</v>
      </c>
      <c r="X11" s="115">
        <v>0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D11" s="115">
        <v>2786.81</v>
      </c>
      <c r="AE11" s="115">
        <v>436.36</v>
      </c>
      <c r="AF11" s="115">
        <v>3223.17</v>
      </c>
      <c r="AG11" s="215">
        <v>16</v>
      </c>
      <c r="AH11" s="222">
        <v>2</v>
      </c>
      <c r="AI11" s="213" t="s">
        <v>55</v>
      </c>
      <c r="AJ11" s="115">
        <v>62740.124569579995</v>
      </c>
      <c r="AK11" s="115">
        <v>66171</v>
      </c>
      <c r="AL11" s="115">
        <v>70046</v>
      </c>
      <c r="AM11" s="224">
        <v>0.11644661977547788</v>
      </c>
      <c r="AN11" s="224">
        <v>5.8560396548336779E-2</v>
      </c>
      <c r="AO11" s="116">
        <v>0.1364311059337695</v>
      </c>
      <c r="AP11" s="215">
        <v>20</v>
      </c>
      <c r="AQ11" s="222">
        <v>3</v>
      </c>
      <c r="AR11" s="213" t="s">
        <v>58</v>
      </c>
      <c r="AS11" s="115">
        <v>0</v>
      </c>
      <c r="AT11" s="115">
        <v>622.54</v>
      </c>
      <c r="AU11" s="115">
        <v>716.53</v>
      </c>
      <c r="AV11" s="224">
        <f t="shared" si="0"/>
        <v>0.15097825039354906</v>
      </c>
      <c r="AW11" s="116">
        <v>3.2919298032826956E-2</v>
      </c>
      <c r="AX11" s="215">
        <v>16</v>
      </c>
      <c r="AY11" s="222">
        <f t="shared" si="3"/>
        <v>3</v>
      </c>
      <c r="AZ11" s="213" t="s">
        <v>55</v>
      </c>
      <c r="BA11" s="115">
        <v>50820.183991419668</v>
      </c>
      <c r="BB11" s="115">
        <v>54015</v>
      </c>
      <c r="BC11" s="115">
        <v>61041</v>
      </c>
      <c r="BD11" s="224">
        <v>0.20111725707852579</v>
      </c>
      <c r="BE11" s="224">
        <v>0.13007497917245203</v>
      </c>
      <c r="BF11" s="116">
        <v>0.11884972716509977</v>
      </c>
      <c r="BG11" s="215">
        <v>60</v>
      </c>
      <c r="BH11" s="222">
        <v>3</v>
      </c>
      <c r="BI11" s="213" t="s">
        <v>78</v>
      </c>
      <c r="BJ11" s="115">
        <v>2148.6920049800001</v>
      </c>
      <c r="BK11" s="115">
        <v>2432</v>
      </c>
      <c r="BL11" s="115">
        <v>3223.17</v>
      </c>
      <c r="BM11" s="224">
        <v>0.50006142924611541</v>
      </c>
      <c r="BN11" s="224">
        <v>0.32531661184210536</v>
      </c>
      <c r="BO11" s="116">
        <v>0.13717578343116291</v>
      </c>
      <c r="BP11" s="215">
        <v>12</v>
      </c>
      <c r="BQ11" s="222">
        <v>3</v>
      </c>
      <c r="BR11" s="213" t="s">
        <v>71</v>
      </c>
      <c r="BS11" s="115">
        <v>138048.04648649</v>
      </c>
      <c r="BT11" s="115">
        <v>121813</v>
      </c>
      <c r="BU11" s="115">
        <v>135903</v>
      </c>
      <c r="BV11" s="224">
        <v>-1.5538405222560892E-2</v>
      </c>
      <c r="BW11" s="224">
        <v>0.11566909935721137</v>
      </c>
      <c r="BX11" s="116">
        <v>0.12674235533148134</v>
      </c>
    </row>
    <row r="12" spans="2:76" x14ac:dyDescent="0.3">
      <c r="C12" s="199" t="s">
        <v>35</v>
      </c>
      <c r="D12" s="200">
        <v>86290.639999999985</v>
      </c>
      <c r="E12" s="200">
        <v>96474.420000000042</v>
      </c>
      <c r="F12" s="201">
        <v>0.11801720325634468</v>
      </c>
      <c r="G12" s="215">
        <v>22</v>
      </c>
      <c r="H12" s="222">
        <f t="shared" si="1"/>
        <v>4</v>
      </c>
      <c r="I12" s="213" t="s">
        <v>60</v>
      </c>
      <c r="J12" s="115">
        <v>491.23</v>
      </c>
      <c r="K12" s="115">
        <v>19210.89</v>
      </c>
      <c r="L12" s="115">
        <v>11881.8</v>
      </c>
      <c r="M12" s="115">
        <v>4624.83</v>
      </c>
      <c r="N12" s="115">
        <v>0</v>
      </c>
      <c r="O12" s="115">
        <v>2511.16</v>
      </c>
      <c r="P12" s="115">
        <v>69766.87</v>
      </c>
      <c r="Q12" s="115">
        <v>0</v>
      </c>
      <c r="R12" s="115">
        <v>0</v>
      </c>
      <c r="S12" s="115">
        <v>108486.78</v>
      </c>
      <c r="T12" s="223">
        <v>23</v>
      </c>
      <c r="U12" s="222">
        <f t="shared" si="2"/>
        <v>4</v>
      </c>
      <c r="V12" s="213" t="s">
        <v>206</v>
      </c>
      <c r="W12" s="115">
        <v>767.81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1021.05</v>
      </c>
      <c r="AF12" s="115">
        <v>1788.86</v>
      </c>
      <c r="AG12" s="215">
        <v>42</v>
      </c>
      <c r="AH12" s="222">
        <v>4</v>
      </c>
      <c r="AI12" s="213" t="s">
        <v>57</v>
      </c>
      <c r="AJ12" s="115">
        <v>35023.980371130005</v>
      </c>
      <c r="AK12" s="115">
        <v>38144</v>
      </c>
      <c r="AL12" s="115">
        <v>44178.54</v>
      </c>
      <c r="AM12" s="224">
        <v>0.26137976129109619</v>
      </c>
      <c r="AN12" s="224">
        <v>0.15820417365771822</v>
      </c>
      <c r="AO12" s="116">
        <v>8.6048126527414476E-2</v>
      </c>
      <c r="AP12" s="215">
        <v>21</v>
      </c>
      <c r="AQ12" s="222">
        <v>4</v>
      </c>
      <c r="AR12" s="213" t="s">
        <v>59</v>
      </c>
      <c r="AS12" s="115">
        <v>0</v>
      </c>
      <c r="AT12" s="115">
        <v>512.94000000000005</v>
      </c>
      <c r="AU12" s="115">
        <v>614.23</v>
      </c>
      <c r="AV12" s="224">
        <f t="shared" si="0"/>
        <v>0.19746948960892108</v>
      </c>
      <c r="AW12" s="116">
        <v>2.8219363363297143E-2</v>
      </c>
      <c r="AX12" s="215">
        <v>42</v>
      </c>
      <c r="AY12" s="222">
        <f t="shared" si="3"/>
        <v>4</v>
      </c>
      <c r="AZ12" s="213" t="s">
        <v>57</v>
      </c>
      <c r="BA12" s="115">
        <v>37027.928115109971</v>
      </c>
      <c r="BB12" s="115">
        <v>34258</v>
      </c>
      <c r="BC12" s="115">
        <v>39796.82</v>
      </c>
      <c r="BD12" s="224">
        <v>7.4778471976133298E-2</v>
      </c>
      <c r="BE12" s="224">
        <v>0.16167960768287704</v>
      </c>
      <c r="BF12" s="116">
        <v>7.7486299356802568E-2</v>
      </c>
      <c r="BG12" s="215">
        <v>23</v>
      </c>
      <c r="BH12" s="222">
        <v>4</v>
      </c>
      <c r="BI12" s="213" t="s">
        <v>206</v>
      </c>
      <c r="BJ12" s="115">
        <v>2409.1589054300002</v>
      </c>
      <c r="BK12" s="115">
        <v>1423</v>
      </c>
      <c r="BL12" s="115">
        <v>1788.86</v>
      </c>
      <c r="BM12" s="224">
        <v>-0.25747529730476038</v>
      </c>
      <c r="BN12" s="224">
        <v>0.25710470836261412</v>
      </c>
      <c r="BO12" s="116">
        <v>7.6132587467825169E-2</v>
      </c>
      <c r="BP12" s="215">
        <v>22</v>
      </c>
      <c r="BQ12" s="222">
        <v>4</v>
      </c>
      <c r="BR12" s="213" t="s">
        <v>60</v>
      </c>
      <c r="BS12" s="115">
        <v>106467.91664932991</v>
      </c>
      <c r="BT12" s="115">
        <v>95002</v>
      </c>
      <c r="BU12" s="115">
        <v>108486.78</v>
      </c>
      <c r="BV12" s="224">
        <v>1.8962175782208268E-2</v>
      </c>
      <c r="BW12" s="224">
        <v>0.14194206437759194</v>
      </c>
      <c r="BX12" s="116">
        <v>0.10117414640977936</v>
      </c>
    </row>
    <row r="13" spans="2:76" x14ac:dyDescent="0.3">
      <c r="C13" s="199" t="s">
        <v>31</v>
      </c>
      <c r="D13" s="200">
        <v>70215.63</v>
      </c>
      <c r="E13" s="200">
        <v>75550.439999999988</v>
      </c>
      <c r="F13" s="201">
        <v>7.5977528080286127E-2</v>
      </c>
      <c r="G13" s="215">
        <v>42</v>
      </c>
      <c r="H13" s="222">
        <f t="shared" si="1"/>
        <v>5</v>
      </c>
      <c r="I13" s="213" t="s">
        <v>57</v>
      </c>
      <c r="J13" s="115">
        <v>51.54</v>
      </c>
      <c r="K13" s="115">
        <v>5223.45</v>
      </c>
      <c r="L13" s="115">
        <v>5071.9799999999996</v>
      </c>
      <c r="M13" s="115">
        <v>2418.73</v>
      </c>
      <c r="N13" s="115">
        <v>24608.91</v>
      </c>
      <c r="O13" s="115">
        <v>2422.21</v>
      </c>
      <c r="P13" s="115">
        <v>44178.54</v>
      </c>
      <c r="Q13" s="115">
        <v>0</v>
      </c>
      <c r="R13" s="115">
        <v>0</v>
      </c>
      <c r="S13" s="115">
        <v>83975.360000000001</v>
      </c>
      <c r="T13" s="223">
        <v>4</v>
      </c>
      <c r="U13" s="222">
        <f t="shared" si="2"/>
        <v>5</v>
      </c>
      <c r="V13" s="213" t="s">
        <v>207</v>
      </c>
      <c r="W13" s="115">
        <v>0</v>
      </c>
      <c r="X13" s="115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D13" s="115">
        <v>818</v>
      </c>
      <c r="AE13" s="115">
        <v>0</v>
      </c>
      <c r="AF13" s="115">
        <v>818</v>
      </c>
      <c r="AG13" s="215">
        <v>3</v>
      </c>
      <c r="AH13" s="222">
        <v>5</v>
      </c>
      <c r="AI13" s="213" t="s">
        <v>61</v>
      </c>
      <c r="AJ13" s="115">
        <v>30056.924920999998</v>
      </c>
      <c r="AK13" s="115">
        <v>33773</v>
      </c>
      <c r="AL13" s="115">
        <v>38867.53</v>
      </c>
      <c r="AM13" s="224">
        <v>0.29313062138450019</v>
      </c>
      <c r="AN13" s="224">
        <v>0.15084623811920772</v>
      </c>
      <c r="AO13" s="116">
        <v>7.5703681906375303E-2</v>
      </c>
      <c r="AP13" s="215">
        <v>38</v>
      </c>
      <c r="AQ13" s="222">
        <v>5</v>
      </c>
      <c r="AR13" s="213" t="s">
        <v>69</v>
      </c>
      <c r="AS13" s="115">
        <v>0</v>
      </c>
      <c r="AT13" s="115">
        <v>231.01</v>
      </c>
      <c r="AU13" s="115">
        <v>290.16000000000003</v>
      </c>
      <c r="AV13" s="224">
        <f t="shared" si="0"/>
        <v>0.25604952166572881</v>
      </c>
      <c r="AW13" s="116">
        <v>1.333072378993911E-2</v>
      </c>
      <c r="AX13" s="215">
        <v>31</v>
      </c>
      <c r="AY13" s="222">
        <f t="shared" si="3"/>
        <v>5</v>
      </c>
      <c r="AZ13" s="213" t="s">
        <v>56</v>
      </c>
      <c r="BA13" s="115">
        <v>35689.611339469964</v>
      </c>
      <c r="BB13" s="115">
        <v>34325</v>
      </c>
      <c r="BC13" s="115">
        <v>39253.33</v>
      </c>
      <c r="BD13" s="224">
        <v>9.9853109260084283E-2</v>
      </c>
      <c r="BE13" s="224">
        <v>0.14357844136926445</v>
      </c>
      <c r="BF13" s="116">
        <v>7.6428098504638289E-2</v>
      </c>
      <c r="BG13" s="215">
        <v>4</v>
      </c>
      <c r="BH13" s="222">
        <v>5</v>
      </c>
      <c r="BI13" s="213" t="s">
        <v>207</v>
      </c>
      <c r="BJ13" s="115">
        <v>851.72528299999999</v>
      </c>
      <c r="BK13" s="115">
        <v>708</v>
      </c>
      <c r="BL13" s="115">
        <v>818</v>
      </c>
      <c r="BM13" s="224">
        <v>-3.9596432879402954E-2</v>
      </c>
      <c r="BN13" s="224">
        <v>0.15536723163841804</v>
      </c>
      <c r="BO13" s="116">
        <v>3.4813488226401727E-2</v>
      </c>
      <c r="BP13" s="215">
        <v>42</v>
      </c>
      <c r="BQ13" s="222">
        <v>5</v>
      </c>
      <c r="BR13" s="213" t="s">
        <v>57</v>
      </c>
      <c r="BS13" s="115">
        <v>72051.908486239976</v>
      </c>
      <c r="BT13" s="115">
        <v>72402</v>
      </c>
      <c r="BU13" s="115">
        <v>83975.360000000001</v>
      </c>
      <c r="BV13" s="224">
        <v>0.16548418722367497</v>
      </c>
      <c r="BW13" s="224">
        <v>0.15984862296621638</v>
      </c>
      <c r="BX13" s="116">
        <v>7.8314937243541841E-2</v>
      </c>
    </row>
    <row r="14" spans="2:76" x14ac:dyDescent="0.3">
      <c r="C14" s="199" t="s">
        <v>33</v>
      </c>
      <c r="D14" s="200">
        <v>36730.820000000007</v>
      </c>
      <c r="E14" s="200">
        <v>40800.98000000001</v>
      </c>
      <c r="F14" s="201">
        <v>0.11081048558131834</v>
      </c>
      <c r="G14" s="215">
        <v>24</v>
      </c>
      <c r="H14" s="222">
        <f t="shared" si="1"/>
        <v>6</v>
      </c>
      <c r="I14" s="213" t="s">
        <v>75</v>
      </c>
      <c r="J14" s="115">
        <v>68311.59</v>
      </c>
      <c r="K14" s="115">
        <v>0</v>
      </c>
      <c r="L14" s="115">
        <v>1561.03</v>
      </c>
      <c r="M14" s="115">
        <v>689.76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70562.37999999999</v>
      </c>
      <c r="T14" s="223">
        <v>38</v>
      </c>
      <c r="U14" s="222">
        <f t="shared" si="2"/>
        <v>6</v>
      </c>
      <c r="V14" s="213" t="s">
        <v>69</v>
      </c>
      <c r="W14" s="115">
        <v>117.4</v>
      </c>
      <c r="X14" s="115">
        <v>0</v>
      </c>
      <c r="Y14" s="115">
        <v>0</v>
      </c>
      <c r="Z14" s="115">
        <v>0</v>
      </c>
      <c r="AA14" s="115">
        <v>0</v>
      </c>
      <c r="AB14" s="115">
        <v>0</v>
      </c>
      <c r="AC14" s="115">
        <v>0</v>
      </c>
      <c r="AD14" s="115">
        <v>0</v>
      </c>
      <c r="AE14" s="115">
        <v>0</v>
      </c>
      <c r="AF14" s="115">
        <v>117.4</v>
      </c>
      <c r="AG14" s="215">
        <v>21</v>
      </c>
      <c r="AH14" s="222">
        <v>6</v>
      </c>
      <c r="AI14" s="213" t="s">
        <v>59</v>
      </c>
      <c r="AJ14" s="115">
        <v>23274.772739779997</v>
      </c>
      <c r="AK14" s="115">
        <v>22623</v>
      </c>
      <c r="AL14" s="115">
        <v>25384.92</v>
      </c>
      <c r="AM14" s="224">
        <v>9.0662421661950265E-2</v>
      </c>
      <c r="AN14" s="224">
        <v>0.12208460416390388</v>
      </c>
      <c r="AO14" s="116">
        <v>4.9443118945268309E-2</v>
      </c>
      <c r="AP14" s="215">
        <v>40</v>
      </c>
      <c r="AQ14" s="222">
        <v>6</v>
      </c>
      <c r="AR14" s="213" t="s">
        <v>70</v>
      </c>
      <c r="AS14" s="115">
        <v>0</v>
      </c>
      <c r="AT14" s="115">
        <v>131.06</v>
      </c>
      <c r="AU14" s="115">
        <v>150.06</v>
      </c>
      <c r="AV14" s="224">
        <f t="shared" si="0"/>
        <v>0.14497176865557759</v>
      </c>
      <c r="AW14" s="116">
        <v>6.8941563686182195E-3</v>
      </c>
      <c r="AX14" s="215">
        <v>22</v>
      </c>
      <c r="AY14" s="222">
        <f t="shared" si="3"/>
        <v>6</v>
      </c>
      <c r="AZ14" s="213" t="s">
        <v>60</v>
      </c>
      <c r="BA14" s="115">
        <v>39051.755447819916</v>
      </c>
      <c r="BB14" s="115">
        <v>34008</v>
      </c>
      <c r="BC14" s="115">
        <v>38719.910000000003</v>
      </c>
      <c r="BD14" s="224">
        <v>-8.4975808133214148E-3</v>
      </c>
      <c r="BE14" s="224">
        <v>0.13855298753234546</v>
      </c>
      <c r="BF14" s="116">
        <v>7.5389504420917394E-2</v>
      </c>
      <c r="BG14" s="215">
        <v>3</v>
      </c>
      <c r="BH14" s="222">
        <v>6</v>
      </c>
      <c r="BI14" s="213" t="s">
        <v>61</v>
      </c>
      <c r="BJ14" s="115">
        <v>0</v>
      </c>
      <c r="BK14" s="115">
        <v>0</v>
      </c>
      <c r="BL14" s="115">
        <v>0</v>
      </c>
      <c r="BM14" s="224">
        <v>0</v>
      </c>
      <c r="BN14" s="224">
        <v>0</v>
      </c>
      <c r="BO14" s="116">
        <v>0</v>
      </c>
      <c r="BP14" s="215">
        <v>24</v>
      </c>
      <c r="BQ14" s="222">
        <v>6</v>
      </c>
      <c r="BR14" s="213" t="s">
        <v>75</v>
      </c>
      <c r="BS14" s="115">
        <v>88589.774287840002</v>
      </c>
      <c r="BT14" s="115">
        <v>69960</v>
      </c>
      <c r="BU14" s="115">
        <v>78649.919999999984</v>
      </c>
      <c r="BV14" s="224">
        <v>-0.11220092124339431</v>
      </c>
      <c r="BW14" s="224">
        <v>0.12421269296740967</v>
      </c>
      <c r="BX14" s="116">
        <v>7.3348462561036762E-2</v>
      </c>
    </row>
    <row r="15" spans="2:76" x14ac:dyDescent="0.3">
      <c r="C15" s="199" t="s">
        <v>34</v>
      </c>
      <c r="D15" s="200">
        <v>28395.11</v>
      </c>
      <c r="E15" s="200">
        <v>33377.909999999996</v>
      </c>
      <c r="F15" s="201">
        <v>0.17548091907374186</v>
      </c>
      <c r="G15" s="215">
        <v>3</v>
      </c>
      <c r="H15" s="222">
        <f t="shared" si="1"/>
        <v>7</v>
      </c>
      <c r="I15" s="213" t="s">
        <v>61</v>
      </c>
      <c r="J15" s="115">
        <v>201.37</v>
      </c>
      <c r="K15" s="115">
        <v>588.37</v>
      </c>
      <c r="L15" s="115">
        <v>2308.5300000000002</v>
      </c>
      <c r="M15" s="115">
        <v>2001.19</v>
      </c>
      <c r="N15" s="115">
        <v>0</v>
      </c>
      <c r="O15" s="115">
        <v>918.37</v>
      </c>
      <c r="P15" s="115">
        <v>38867.53</v>
      </c>
      <c r="Q15" s="115">
        <v>0</v>
      </c>
      <c r="R15" s="115">
        <v>0</v>
      </c>
      <c r="S15" s="115">
        <v>44885.36</v>
      </c>
      <c r="T15" s="223">
        <v>20</v>
      </c>
      <c r="U15" s="222">
        <f t="shared" si="2"/>
        <v>7</v>
      </c>
      <c r="V15" s="213" t="s">
        <v>58</v>
      </c>
      <c r="W15" s="115">
        <v>14.82</v>
      </c>
      <c r="X15" s="115">
        <v>0</v>
      </c>
      <c r="Y15" s="115">
        <v>0</v>
      </c>
      <c r="Z15" s="115">
        <v>0</v>
      </c>
      <c r="AA15" s="115">
        <v>0</v>
      </c>
      <c r="AB15" s="115">
        <v>6.92</v>
      </c>
      <c r="AC15" s="115">
        <v>26</v>
      </c>
      <c r="AD15" s="115">
        <v>0</v>
      </c>
      <c r="AE15" s="115">
        <v>58.66</v>
      </c>
      <c r="AF15" s="115">
        <v>106.4</v>
      </c>
      <c r="AG15" s="215">
        <v>12</v>
      </c>
      <c r="AH15" s="222">
        <v>8</v>
      </c>
      <c r="AI15" s="213" t="s">
        <v>71</v>
      </c>
      <c r="AJ15" s="115">
        <v>16036.433423089999</v>
      </c>
      <c r="AK15" s="115">
        <v>17790</v>
      </c>
      <c r="AL15" s="115">
        <v>20750</v>
      </c>
      <c r="AM15" s="224">
        <v>0.29392860947018251</v>
      </c>
      <c r="AN15" s="224">
        <v>0.16638560989319839</v>
      </c>
      <c r="AO15" s="116">
        <v>4.0415519060698929E-2</v>
      </c>
      <c r="AP15" s="215">
        <v>23</v>
      </c>
      <c r="AQ15" s="222">
        <v>7</v>
      </c>
      <c r="AR15" s="213" t="s">
        <v>206</v>
      </c>
      <c r="AS15" s="115">
        <v>0</v>
      </c>
      <c r="AT15" s="115">
        <v>126.56</v>
      </c>
      <c r="AU15" s="115">
        <v>129.69</v>
      </c>
      <c r="AV15" s="224">
        <f t="shared" si="0"/>
        <v>2.4731352718078359E-2</v>
      </c>
      <c r="AW15" s="116">
        <v>5.9583042745974734E-3</v>
      </c>
      <c r="AX15" s="215">
        <v>39</v>
      </c>
      <c r="AY15" s="222">
        <f t="shared" si="3"/>
        <v>7</v>
      </c>
      <c r="AZ15" s="213" t="s">
        <v>62</v>
      </c>
      <c r="BA15" s="115">
        <v>18906.955169009994</v>
      </c>
      <c r="BB15" s="115">
        <v>16680</v>
      </c>
      <c r="BC15" s="115">
        <v>18976.209999999995</v>
      </c>
      <c r="BD15" s="224">
        <v>3.6629288201579513E-3</v>
      </c>
      <c r="BE15" s="224">
        <v>0.13766247002398058</v>
      </c>
      <c r="BF15" s="116">
        <v>3.6947582463059868E-2</v>
      </c>
      <c r="BG15" s="215">
        <v>38</v>
      </c>
      <c r="BH15" s="222">
        <v>7</v>
      </c>
      <c r="BI15" s="213" t="s">
        <v>69</v>
      </c>
      <c r="BJ15" s="115">
        <v>60</v>
      </c>
      <c r="BK15" s="115">
        <v>153</v>
      </c>
      <c r="BL15" s="115">
        <v>117.4</v>
      </c>
      <c r="BM15" s="224">
        <v>0.95666666666666678</v>
      </c>
      <c r="BN15" s="224">
        <v>-0.23267973856209145</v>
      </c>
      <c r="BO15" s="116">
        <v>4.9964590681901748E-3</v>
      </c>
      <c r="BP15" s="215">
        <v>3</v>
      </c>
      <c r="BQ15" s="222">
        <v>7</v>
      </c>
      <c r="BR15" s="213" t="s">
        <v>61</v>
      </c>
      <c r="BS15" s="115">
        <v>35022.60463763</v>
      </c>
      <c r="BT15" s="115">
        <v>38544</v>
      </c>
      <c r="BU15" s="115">
        <v>44885.36</v>
      </c>
      <c r="BV15" s="224">
        <v>0.28161113270750215</v>
      </c>
      <c r="BW15" s="224">
        <v>0.16452262349522617</v>
      </c>
      <c r="BX15" s="116">
        <v>4.1859828306229148E-2</v>
      </c>
    </row>
    <row r="16" spans="2:76" x14ac:dyDescent="0.3">
      <c r="C16" s="202" t="s">
        <v>225</v>
      </c>
      <c r="D16" s="200"/>
      <c r="E16" s="200">
        <v>21766.260000000002</v>
      </c>
      <c r="F16" s="201"/>
      <c r="G16" s="215">
        <v>21</v>
      </c>
      <c r="H16" s="222">
        <f t="shared" si="1"/>
        <v>8</v>
      </c>
      <c r="I16" s="213" t="s">
        <v>59</v>
      </c>
      <c r="J16" s="115">
        <v>176.19</v>
      </c>
      <c r="K16" s="115">
        <v>1046.3399999999999</v>
      </c>
      <c r="L16" s="115">
        <v>9010.68</v>
      </c>
      <c r="M16" s="115">
        <v>3695.16</v>
      </c>
      <c r="N16" s="115">
        <v>0</v>
      </c>
      <c r="O16" s="115">
        <v>1295.6099999999999</v>
      </c>
      <c r="P16" s="115">
        <v>25384.92</v>
      </c>
      <c r="Q16" s="115">
        <v>614.23</v>
      </c>
      <c r="R16" s="115">
        <v>0</v>
      </c>
      <c r="S16" s="115">
        <v>41223.130000000005</v>
      </c>
      <c r="T16" s="223">
        <v>6</v>
      </c>
      <c r="U16" s="222">
        <f t="shared" si="2"/>
        <v>8</v>
      </c>
      <c r="V16" s="213" t="s">
        <v>68</v>
      </c>
      <c r="W16" s="115">
        <v>43.75</v>
      </c>
      <c r="X16" s="115">
        <v>0</v>
      </c>
      <c r="Y16" s="115">
        <v>0</v>
      </c>
      <c r="Z16" s="115">
        <v>0</v>
      </c>
      <c r="AA16" s="115">
        <v>0</v>
      </c>
      <c r="AB16" s="115">
        <v>0</v>
      </c>
      <c r="AC16" s="115">
        <v>0</v>
      </c>
      <c r="AD16" s="115">
        <v>0</v>
      </c>
      <c r="AE16" s="115">
        <v>0</v>
      </c>
      <c r="AF16" s="115">
        <v>43.75</v>
      </c>
      <c r="AG16" s="215">
        <v>20</v>
      </c>
      <c r="AH16" s="222">
        <v>7</v>
      </c>
      <c r="AI16" s="213" t="s">
        <v>58</v>
      </c>
      <c r="AJ16" s="115">
        <v>22140.053713730002</v>
      </c>
      <c r="AK16" s="115">
        <v>17492</v>
      </c>
      <c r="AL16" s="115">
        <v>19782.28</v>
      </c>
      <c r="AM16" s="224">
        <v>-0.10649358597842273</v>
      </c>
      <c r="AN16" s="224">
        <v>0.13093299794191626</v>
      </c>
      <c r="AO16" s="116">
        <v>3.853065611585943E-2</v>
      </c>
      <c r="AP16" s="215">
        <v>39</v>
      </c>
      <c r="AQ16" s="222">
        <v>8</v>
      </c>
      <c r="AR16" s="213" t="s">
        <v>62</v>
      </c>
      <c r="AS16" s="115">
        <v>0</v>
      </c>
      <c r="AT16" s="115">
        <v>82.94</v>
      </c>
      <c r="AU16" s="115">
        <v>95.2</v>
      </c>
      <c r="AV16" s="224">
        <f t="shared" si="0"/>
        <v>0.14781769954183743</v>
      </c>
      <c r="AW16" s="116">
        <v>4.3737417452515961E-3</v>
      </c>
      <c r="AX16" s="215">
        <v>20</v>
      </c>
      <c r="AY16" s="222">
        <f t="shared" si="3"/>
        <v>8</v>
      </c>
      <c r="AZ16" s="213" t="s">
        <v>58</v>
      </c>
      <c r="BA16" s="115">
        <v>18850.78975906999</v>
      </c>
      <c r="BB16" s="115">
        <v>14932</v>
      </c>
      <c r="BC16" s="115">
        <v>17100.660000000003</v>
      </c>
      <c r="BD16" s="224">
        <v>-9.2841190286360176E-2</v>
      </c>
      <c r="BE16" s="224">
        <v>0.14523573533351208</v>
      </c>
      <c r="BF16" s="116">
        <v>3.3295797502385864E-2</v>
      </c>
      <c r="BG16" s="215">
        <v>20</v>
      </c>
      <c r="BH16" s="222">
        <v>8</v>
      </c>
      <c r="BI16" s="213" t="s">
        <v>58</v>
      </c>
      <c r="BJ16" s="115">
        <v>42.063199999999995</v>
      </c>
      <c r="BK16" s="115">
        <v>101</v>
      </c>
      <c r="BL16" s="115">
        <v>106.4</v>
      </c>
      <c r="BM16" s="224">
        <v>1.5295269974704735</v>
      </c>
      <c r="BN16" s="224">
        <v>5.3465346534653513E-2</v>
      </c>
      <c r="BO16" s="116">
        <v>4.5283070260258487E-3</v>
      </c>
      <c r="BP16" s="215">
        <v>21</v>
      </c>
      <c r="BQ16" s="222">
        <v>8</v>
      </c>
      <c r="BR16" s="213" t="s">
        <v>59</v>
      </c>
      <c r="BS16" s="115">
        <v>40395.69307032998</v>
      </c>
      <c r="BT16" s="115">
        <v>37312.94</v>
      </c>
      <c r="BU16" s="115">
        <v>41223.130000000005</v>
      </c>
      <c r="BV16" s="224">
        <v>2.0483295786742239E-2</v>
      </c>
      <c r="BW16" s="224">
        <v>0.10479447612544068</v>
      </c>
      <c r="BX16" s="116">
        <v>3.8444453693706901E-2</v>
      </c>
    </row>
    <row r="17" spans="2:76" x14ac:dyDescent="0.3">
      <c r="B17" s="117"/>
      <c r="C17" s="199" t="s">
        <v>37</v>
      </c>
      <c r="D17" s="200">
        <v>24083.48</v>
      </c>
      <c r="E17" s="200">
        <v>232.83</v>
      </c>
      <c r="F17" s="201">
        <v>-0.99033237721458856</v>
      </c>
      <c r="G17" s="215">
        <v>20</v>
      </c>
      <c r="H17" s="222">
        <f t="shared" si="1"/>
        <v>9</v>
      </c>
      <c r="I17" s="213" t="s">
        <v>58</v>
      </c>
      <c r="J17" s="115">
        <v>242.79</v>
      </c>
      <c r="K17" s="115">
        <v>3620.98</v>
      </c>
      <c r="L17" s="115">
        <v>11894.9</v>
      </c>
      <c r="M17" s="115">
        <v>1334.36</v>
      </c>
      <c r="N17" s="115">
        <v>0</v>
      </c>
      <c r="O17" s="115">
        <v>7.63</v>
      </c>
      <c r="P17" s="115">
        <v>19782.28</v>
      </c>
      <c r="Q17" s="115">
        <v>716.53</v>
      </c>
      <c r="R17" s="115">
        <v>0</v>
      </c>
      <c r="S17" s="115">
        <v>37599.47</v>
      </c>
      <c r="T17" s="223">
        <v>61</v>
      </c>
      <c r="U17" s="222">
        <f t="shared" si="2"/>
        <v>9</v>
      </c>
      <c r="V17" s="213" t="s">
        <v>216</v>
      </c>
      <c r="W17" s="115">
        <v>0</v>
      </c>
      <c r="X17" s="115">
        <v>0</v>
      </c>
      <c r="Y17" s="115">
        <v>0</v>
      </c>
      <c r="Z17" s="115">
        <v>0</v>
      </c>
      <c r="AA17" s="115">
        <v>0</v>
      </c>
      <c r="AB17" s="115">
        <v>0</v>
      </c>
      <c r="AC17" s="115">
        <v>0</v>
      </c>
      <c r="AD17" s="115">
        <v>0</v>
      </c>
      <c r="AE17" s="115">
        <v>32.49</v>
      </c>
      <c r="AF17" s="115">
        <v>32.49</v>
      </c>
      <c r="AG17" s="215">
        <v>23</v>
      </c>
      <c r="AH17" s="222">
        <v>9</v>
      </c>
      <c r="AI17" s="213" t="s">
        <v>206</v>
      </c>
      <c r="AJ17" s="115">
        <v>10822.371407750001</v>
      </c>
      <c r="AK17" s="115">
        <v>8879</v>
      </c>
      <c r="AL17" s="115">
        <v>9991.94</v>
      </c>
      <c r="AM17" s="224">
        <v>-7.6732850542841291E-2</v>
      </c>
      <c r="AN17" s="224">
        <v>0.12534519653114096</v>
      </c>
      <c r="AO17" s="116">
        <v>1.946165983245109E-2</v>
      </c>
      <c r="AP17" s="215">
        <v>25</v>
      </c>
      <c r="AQ17" s="222">
        <v>9</v>
      </c>
      <c r="AR17" s="213" t="s">
        <v>64</v>
      </c>
      <c r="AS17" s="115">
        <v>0</v>
      </c>
      <c r="AT17" s="115">
        <v>70</v>
      </c>
      <c r="AU17" s="115">
        <v>80</v>
      </c>
      <c r="AV17" s="224">
        <f t="shared" si="0"/>
        <v>0.14285714285714279</v>
      </c>
      <c r="AW17" s="116">
        <v>3.6754132313038621E-3</v>
      </c>
      <c r="AX17" s="215">
        <v>21</v>
      </c>
      <c r="AY17" s="222">
        <f t="shared" si="3"/>
        <v>9</v>
      </c>
      <c r="AZ17" s="213" t="s">
        <v>59</v>
      </c>
      <c r="BA17" s="115">
        <v>17091.411650549984</v>
      </c>
      <c r="BB17" s="115">
        <v>14150</v>
      </c>
      <c r="BC17" s="115">
        <v>15223.980000000007</v>
      </c>
      <c r="BD17" s="224">
        <v>-0.10926140501038628</v>
      </c>
      <c r="BE17" s="224">
        <v>7.5899646643110108E-2</v>
      </c>
      <c r="BF17" s="116">
        <v>2.9641812378023564E-2</v>
      </c>
      <c r="BG17" s="215">
        <v>6</v>
      </c>
      <c r="BH17" s="222">
        <v>9</v>
      </c>
      <c r="BI17" s="213" t="s">
        <v>68</v>
      </c>
      <c r="BJ17" s="115">
        <v>41.312151999999998</v>
      </c>
      <c r="BK17" s="115">
        <v>38</v>
      </c>
      <c r="BL17" s="115">
        <v>43.75</v>
      </c>
      <c r="BM17" s="224">
        <v>5.9010433540233054E-2</v>
      </c>
      <c r="BN17" s="224">
        <v>0.15131578947368429</v>
      </c>
      <c r="BO17" s="116">
        <v>1.8619683495172074E-3</v>
      </c>
      <c r="BP17" s="215">
        <v>20</v>
      </c>
      <c r="BQ17" s="222">
        <v>9</v>
      </c>
      <c r="BR17" s="213" t="s">
        <v>58</v>
      </c>
      <c r="BS17" s="115">
        <v>41032.906672799989</v>
      </c>
      <c r="BT17" s="115">
        <v>33147.54</v>
      </c>
      <c r="BU17" s="115">
        <v>37705.870000000003</v>
      </c>
      <c r="BV17" s="224">
        <v>-8.1082159236977036E-2</v>
      </c>
      <c r="BW17" s="224">
        <v>0.13751638884816186</v>
      </c>
      <c r="BX17" s="116">
        <v>3.5164277268512414E-2</v>
      </c>
    </row>
    <row r="18" spans="2:76" x14ac:dyDescent="0.3">
      <c r="B18" s="117"/>
      <c r="C18" s="209" t="s">
        <v>38</v>
      </c>
      <c r="D18" s="210">
        <v>963433.70000000007</v>
      </c>
      <c r="E18" s="210">
        <v>1048781.05</v>
      </c>
      <c r="F18" s="211">
        <v>8.8586635489292131E-2</v>
      </c>
      <c r="G18" s="215">
        <v>39</v>
      </c>
      <c r="H18" s="222">
        <f t="shared" si="1"/>
        <v>10</v>
      </c>
      <c r="I18" s="213" t="s">
        <v>62</v>
      </c>
      <c r="J18" s="115">
        <v>0</v>
      </c>
      <c r="K18" s="115">
        <v>17.190000000000001</v>
      </c>
      <c r="L18" s="115">
        <v>18116.689999999999</v>
      </c>
      <c r="M18" s="115">
        <v>362.91</v>
      </c>
      <c r="N18" s="115">
        <v>0</v>
      </c>
      <c r="O18" s="115">
        <v>479.42</v>
      </c>
      <c r="P18" s="115">
        <v>6668.89</v>
      </c>
      <c r="Q18" s="115">
        <v>95.2</v>
      </c>
      <c r="R18" s="115">
        <v>0</v>
      </c>
      <c r="S18" s="115">
        <v>25740.299999999996</v>
      </c>
      <c r="T18" s="223">
        <v>34</v>
      </c>
      <c r="U18" s="222">
        <f t="shared" si="2"/>
        <v>10</v>
      </c>
      <c r="V18" s="213" t="s">
        <v>223</v>
      </c>
      <c r="W18" s="115">
        <v>22</v>
      </c>
      <c r="X18" s="115">
        <v>0</v>
      </c>
      <c r="Y18" s="115">
        <v>0</v>
      </c>
      <c r="Z18" s="115">
        <v>0</v>
      </c>
      <c r="AA18" s="115">
        <v>0</v>
      </c>
      <c r="AB18" s="115">
        <v>0</v>
      </c>
      <c r="AC18" s="115">
        <v>0</v>
      </c>
      <c r="AD18" s="115">
        <v>0</v>
      </c>
      <c r="AE18" s="115">
        <v>0</v>
      </c>
      <c r="AF18" s="115">
        <v>22</v>
      </c>
      <c r="AG18" s="215">
        <v>7</v>
      </c>
      <c r="AH18" s="222">
        <v>10</v>
      </c>
      <c r="AI18" s="213" t="s">
        <v>66</v>
      </c>
      <c r="AJ18" s="173">
        <v>6776.2336991000002</v>
      </c>
      <c r="AK18" s="115">
        <v>7354</v>
      </c>
      <c r="AL18" s="115">
        <v>9133.7800000000007</v>
      </c>
      <c r="AM18" s="224">
        <v>0.34791396011225562</v>
      </c>
      <c r="AN18" s="224">
        <v>0.24201522980690782</v>
      </c>
      <c r="AO18" s="116">
        <v>1.7790190828252082E-2</v>
      </c>
      <c r="AP18" s="215">
        <v>22</v>
      </c>
      <c r="AQ18" s="222">
        <v>10</v>
      </c>
      <c r="AR18" s="213" t="s">
        <v>60</v>
      </c>
      <c r="AS18" s="115">
        <v>0</v>
      </c>
      <c r="AT18" s="115">
        <v>0</v>
      </c>
      <c r="AU18" s="115">
        <v>0</v>
      </c>
      <c r="AV18" s="224">
        <v>0</v>
      </c>
      <c r="AW18" s="116">
        <v>0</v>
      </c>
      <c r="AX18" s="215">
        <v>40</v>
      </c>
      <c r="AY18" s="222">
        <f t="shared" si="3"/>
        <v>10</v>
      </c>
      <c r="AZ18" s="213" t="s">
        <v>70</v>
      </c>
      <c r="BA18" s="115">
        <v>27030.859104989999</v>
      </c>
      <c r="BB18" s="115">
        <v>26093</v>
      </c>
      <c r="BC18" s="115">
        <v>14328.07</v>
      </c>
      <c r="BD18" s="224">
        <v>-0.46993656604295708</v>
      </c>
      <c r="BE18" s="224">
        <v>-0.45088452841758331</v>
      </c>
      <c r="BF18" s="116">
        <v>2.7897433041766204E-2</v>
      </c>
      <c r="BG18" s="215">
        <v>61</v>
      </c>
      <c r="BH18" s="222">
        <v>10</v>
      </c>
      <c r="BI18" s="213" t="s">
        <v>216</v>
      </c>
      <c r="BJ18" s="115">
        <v>0</v>
      </c>
      <c r="BK18" s="115">
        <v>32</v>
      </c>
      <c r="BL18" s="115">
        <v>32.49</v>
      </c>
      <c r="BM18" s="224">
        <v>0</v>
      </c>
      <c r="BN18" s="224">
        <v>1.5312500000000062E-2</v>
      </c>
      <c r="BO18" s="116">
        <v>1.3827508954471787E-3</v>
      </c>
      <c r="BP18" s="215">
        <v>25</v>
      </c>
      <c r="BQ18" s="222">
        <v>11</v>
      </c>
      <c r="BR18" s="213" t="s">
        <v>64</v>
      </c>
      <c r="BS18" s="115">
        <v>29844.005249919996</v>
      </c>
      <c r="BT18" s="115">
        <v>25297</v>
      </c>
      <c r="BU18" s="115">
        <v>28473.079999999998</v>
      </c>
      <c r="BV18" s="224">
        <v>-4.5936369412871381E-2</v>
      </c>
      <c r="BW18" s="224">
        <v>0.12555164644028927</v>
      </c>
      <c r="BX18" s="116">
        <v>2.6553830472776131E-2</v>
      </c>
    </row>
    <row r="19" spans="2:76" x14ac:dyDescent="0.3">
      <c r="B19" s="117"/>
      <c r="C19" s="166" t="s">
        <v>43</v>
      </c>
      <c r="D19" s="118"/>
      <c r="E19" s="118"/>
      <c r="F19" s="118"/>
      <c r="G19" s="215">
        <v>23</v>
      </c>
      <c r="H19" s="222">
        <f t="shared" si="1"/>
        <v>11</v>
      </c>
      <c r="I19" s="213" t="s">
        <v>206</v>
      </c>
      <c r="J19" s="115">
        <v>280.8</v>
      </c>
      <c r="K19" s="115">
        <v>2338.6999999999998</v>
      </c>
      <c r="L19" s="115">
        <v>4016.11</v>
      </c>
      <c r="M19" s="115">
        <v>5239.6400000000003</v>
      </c>
      <c r="N19" s="115">
        <v>0</v>
      </c>
      <c r="O19" s="115">
        <v>26.87</v>
      </c>
      <c r="P19" s="115">
        <v>9991.94</v>
      </c>
      <c r="Q19" s="115">
        <v>129.69</v>
      </c>
      <c r="R19" s="115">
        <v>0</v>
      </c>
      <c r="S19" s="115">
        <v>22023.75</v>
      </c>
      <c r="T19" s="223">
        <v>3</v>
      </c>
      <c r="U19" s="222">
        <f t="shared" si="2"/>
        <v>11</v>
      </c>
      <c r="V19" s="213" t="s">
        <v>61</v>
      </c>
      <c r="W19" s="115">
        <v>0</v>
      </c>
      <c r="X19" s="115">
        <v>0</v>
      </c>
      <c r="Y19" s="115">
        <v>0</v>
      </c>
      <c r="Z19" s="115">
        <v>0</v>
      </c>
      <c r="AA19" s="115">
        <v>0</v>
      </c>
      <c r="AB19" s="115">
        <v>0</v>
      </c>
      <c r="AC19" s="115">
        <v>0</v>
      </c>
      <c r="AD19" s="115">
        <v>0</v>
      </c>
      <c r="AE19" s="115">
        <v>0</v>
      </c>
      <c r="AF19" s="115">
        <v>0</v>
      </c>
      <c r="AG19" s="215">
        <v>25</v>
      </c>
      <c r="AH19" s="222">
        <v>11</v>
      </c>
      <c r="AI19" s="213" t="s">
        <v>64</v>
      </c>
      <c r="AJ19" s="115">
        <v>6211.5025207799999</v>
      </c>
      <c r="AK19" s="115">
        <v>6807</v>
      </c>
      <c r="AL19" s="115">
        <v>7688.3</v>
      </c>
      <c r="AM19" s="224">
        <v>0.23775205343304817</v>
      </c>
      <c r="AN19" s="224">
        <v>0.12946966358160727</v>
      </c>
      <c r="AO19" s="116">
        <v>1.4974777599728753E-2</v>
      </c>
      <c r="AP19" s="215">
        <v>42</v>
      </c>
      <c r="AQ19" s="222">
        <v>11</v>
      </c>
      <c r="AR19" s="213" t="s">
        <v>57</v>
      </c>
      <c r="AS19" s="115">
        <v>0</v>
      </c>
      <c r="AT19" s="115">
        <v>0</v>
      </c>
      <c r="AU19" s="115">
        <v>0</v>
      </c>
      <c r="AV19" s="224">
        <v>0</v>
      </c>
      <c r="AW19" s="116">
        <v>0</v>
      </c>
      <c r="AX19" s="215">
        <v>23</v>
      </c>
      <c r="AY19" s="222">
        <f t="shared" si="3"/>
        <v>11</v>
      </c>
      <c r="AZ19" s="213" t="s">
        <v>206</v>
      </c>
      <c r="BA19" s="115">
        <v>10631.344228999998</v>
      </c>
      <c r="BB19" s="115">
        <v>10317</v>
      </c>
      <c r="BC19" s="115">
        <v>11902.119999999999</v>
      </c>
      <c r="BD19" s="224">
        <v>0.11953105304723377</v>
      </c>
      <c r="BE19" s="224">
        <v>0.15364156246971006</v>
      </c>
      <c r="BF19" s="116">
        <v>2.3173993130621667E-2</v>
      </c>
      <c r="BG19" s="215">
        <v>34</v>
      </c>
      <c r="BH19" s="222">
        <v>11</v>
      </c>
      <c r="BI19" s="213" t="s">
        <v>223</v>
      </c>
      <c r="BJ19" s="115">
        <v>8.852608</v>
      </c>
      <c r="BK19" s="115">
        <v>20</v>
      </c>
      <c r="BL19" s="115">
        <v>22</v>
      </c>
      <c r="BM19" s="224">
        <v>1.4851433611428404</v>
      </c>
      <c r="BN19" s="224">
        <v>0.10000000000000009</v>
      </c>
      <c r="BO19" s="116">
        <v>9.3630408432865278E-4</v>
      </c>
      <c r="BP19" s="215">
        <v>39</v>
      </c>
      <c r="BQ19" s="222">
        <v>12</v>
      </c>
      <c r="BR19" s="213" t="s">
        <v>62</v>
      </c>
      <c r="BS19" s="115">
        <v>26686.361938579994</v>
      </c>
      <c r="BT19" s="115">
        <v>22724.94</v>
      </c>
      <c r="BU19" s="115">
        <v>25740.299999999996</v>
      </c>
      <c r="BV19" s="224">
        <v>-3.5451139453081204E-2</v>
      </c>
      <c r="BW19" s="224">
        <v>0.13268945924609699</v>
      </c>
      <c r="BX19" s="116">
        <v>2.4005255578897662E-2</v>
      </c>
    </row>
    <row r="20" spans="2:76" x14ac:dyDescent="0.3">
      <c r="B20" s="117"/>
      <c r="C20" s="163" t="s">
        <v>111</v>
      </c>
      <c r="E20" s="170"/>
      <c r="G20" s="215">
        <v>25</v>
      </c>
      <c r="H20" s="222">
        <f t="shared" si="1"/>
        <v>12</v>
      </c>
      <c r="I20" s="213" t="s">
        <v>64</v>
      </c>
      <c r="J20" s="115">
        <v>21.77</v>
      </c>
      <c r="K20" s="115">
        <v>1918.34</v>
      </c>
      <c r="L20" s="115">
        <v>7451.85</v>
      </c>
      <c r="M20" s="115">
        <v>2034.72</v>
      </c>
      <c r="N20" s="115">
        <v>0</v>
      </c>
      <c r="O20" s="115">
        <v>6.07</v>
      </c>
      <c r="P20" s="115">
        <v>7688.3</v>
      </c>
      <c r="Q20" s="115">
        <v>80</v>
      </c>
      <c r="R20" s="115">
        <v>0</v>
      </c>
      <c r="S20" s="115">
        <v>19201.05</v>
      </c>
      <c r="T20" s="223">
        <v>7</v>
      </c>
      <c r="U20" s="222">
        <f t="shared" si="2"/>
        <v>12</v>
      </c>
      <c r="V20" s="213" t="s">
        <v>66</v>
      </c>
      <c r="W20" s="115">
        <v>0</v>
      </c>
      <c r="X20" s="115">
        <v>0</v>
      </c>
      <c r="Y20" s="115">
        <v>0</v>
      </c>
      <c r="Z20" s="115">
        <v>0</v>
      </c>
      <c r="AA20" s="115">
        <v>0</v>
      </c>
      <c r="AB20" s="115">
        <v>0</v>
      </c>
      <c r="AC20" s="115">
        <v>0</v>
      </c>
      <c r="AD20" s="115">
        <v>0</v>
      </c>
      <c r="AE20" s="115">
        <v>0</v>
      </c>
      <c r="AF20" s="115">
        <v>0</v>
      </c>
      <c r="AG20" s="215">
        <v>6</v>
      </c>
      <c r="AH20" s="222">
        <v>13</v>
      </c>
      <c r="AI20" s="213" t="s">
        <v>68</v>
      </c>
      <c r="AJ20" s="115">
        <v>5347.5239175399993</v>
      </c>
      <c r="AK20" s="115">
        <v>5910</v>
      </c>
      <c r="AL20" s="115">
        <v>6869.72</v>
      </c>
      <c r="AM20" s="224">
        <v>0.28465437573213337</v>
      </c>
      <c r="AN20" s="224">
        <v>0.16238917089678506</v>
      </c>
      <c r="AO20" s="116">
        <v>1.3380399980803117E-2</v>
      </c>
      <c r="AP20" s="215">
        <v>3</v>
      </c>
      <c r="AQ20" s="222">
        <v>12</v>
      </c>
      <c r="AR20" s="213" t="s">
        <v>61</v>
      </c>
      <c r="AS20" s="115">
        <v>0</v>
      </c>
      <c r="AT20" s="115">
        <v>0</v>
      </c>
      <c r="AU20" s="115">
        <v>0</v>
      </c>
      <c r="AV20" s="224">
        <v>0</v>
      </c>
      <c r="AW20" s="116">
        <v>0</v>
      </c>
      <c r="AX20" s="215">
        <v>25</v>
      </c>
      <c r="AY20" s="222">
        <f t="shared" si="3"/>
        <v>12</v>
      </c>
      <c r="AZ20" s="213" t="s">
        <v>64</v>
      </c>
      <c r="BA20" s="115">
        <v>11965.527258669994</v>
      </c>
      <c r="BB20" s="115">
        <v>10461</v>
      </c>
      <c r="BC20" s="115">
        <v>11432.75</v>
      </c>
      <c r="BD20" s="224">
        <v>-4.4526016041955274E-2</v>
      </c>
      <c r="BE20" s="224">
        <v>9.2892648886339746E-2</v>
      </c>
      <c r="BF20" s="116">
        <v>2.226010744002874E-2</v>
      </c>
      <c r="BG20" s="215">
        <v>7</v>
      </c>
      <c r="BH20" s="222">
        <v>12</v>
      </c>
      <c r="BI20" s="213" t="s">
        <v>66</v>
      </c>
      <c r="BJ20" s="173">
        <v>0</v>
      </c>
      <c r="BK20" s="115">
        <v>0</v>
      </c>
      <c r="BL20" s="115">
        <v>0</v>
      </c>
      <c r="BM20" s="224">
        <v>0</v>
      </c>
      <c r="BN20" s="224">
        <v>0</v>
      </c>
      <c r="BO20" s="116">
        <v>0</v>
      </c>
      <c r="BP20" s="215">
        <v>23</v>
      </c>
      <c r="BQ20" s="222">
        <v>13</v>
      </c>
      <c r="BR20" s="213" t="s">
        <v>206</v>
      </c>
      <c r="BS20" s="115">
        <v>23862.874542179998</v>
      </c>
      <c r="BT20" s="115">
        <v>20745.559999999998</v>
      </c>
      <c r="BU20" s="115">
        <v>23812.61</v>
      </c>
      <c r="BV20" s="224">
        <v>-2.1063909166161299E-3</v>
      </c>
      <c r="BW20" s="224">
        <v>0.1478412730242038</v>
      </c>
      <c r="BX20" s="116">
        <v>2.2207502983672075E-2</v>
      </c>
    </row>
    <row r="21" spans="2:76" x14ac:dyDescent="0.3">
      <c r="B21" s="117"/>
      <c r="C21" s="13"/>
      <c r="G21" s="215">
        <v>40</v>
      </c>
      <c r="H21" s="222">
        <f t="shared" si="1"/>
        <v>13</v>
      </c>
      <c r="I21" s="213" t="s">
        <v>70</v>
      </c>
      <c r="J21" s="115">
        <v>0</v>
      </c>
      <c r="K21" s="115">
        <v>6.25</v>
      </c>
      <c r="L21" s="115">
        <v>13439.75</v>
      </c>
      <c r="M21" s="115">
        <v>216.44</v>
      </c>
      <c r="N21" s="115">
        <v>0</v>
      </c>
      <c r="O21" s="115">
        <v>665.63</v>
      </c>
      <c r="P21" s="115">
        <v>1259.8900000000001</v>
      </c>
      <c r="Q21" s="115">
        <v>150.06</v>
      </c>
      <c r="R21" s="115">
        <v>0</v>
      </c>
      <c r="S21" s="115">
        <v>15738.019999999999</v>
      </c>
      <c r="T21" s="223">
        <v>12</v>
      </c>
      <c r="U21" s="222">
        <f t="shared" si="2"/>
        <v>13</v>
      </c>
      <c r="V21" s="213" t="s">
        <v>71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5">
        <v>0</v>
      </c>
      <c r="AC21" s="115">
        <v>0</v>
      </c>
      <c r="AD21" s="115">
        <v>0</v>
      </c>
      <c r="AE21" s="115">
        <v>0</v>
      </c>
      <c r="AF21" s="115">
        <v>0</v>
      </c>
      <c r="AG21" s="215">
        <v>39</v>
      </c>
      <c r="AH21" s="222">
        <v>12</v>
      </c>
      <c r="AI21" s="213" t="s">
        <v>62</v>
      </c>
      <c r="AJ21" s="115">
        <v>7779.4067695700005</v>
      </c>
      <c r="AK21" s="115">
        <v>5962</v>
      </c>
      <c r="AL21" s="115">
        <v>6668.89</v>
      </c>
      <c r="AM21" s="224">
        <v>-0.14275082952519047</v>
      </c>
      <c r="AN21" s="224">
        <v>0.11856591747735656</v>
      </c>
      <c r="AO21" s="116">
        <v>1.2989236188371302E-2</v>
      </c>
      <c r="AP21" s="215">
        <v>12</v>
      </c>
      <c r="AQ21" s="222">
        <v>13</v>
      </c>
      <c r="AR21" s="213" t="s">
        <v>71</v>
      </c>
      <c r="AS21" s="115">
        <v>0</v>
      </c>
      <c r="AT21" s="115">
        <v>0</v>
      </c>
      <c r="AU21" s="115">
        <v>0</v>
      </c>
      <c r="AV21" s="224">
        <v>0</v>
      </c>
      <c r="AW21" s="116">
        <v>0</v>
      </c>
      <c r="AX21" s="215">
        <v>38</v>
      </c>
      <c r="AY21" s="222">
        <f t="shared" si="3"/>
        <v>13</v>
      </c>
      <c r="AZ21" s="213" t="s">
        <v>69</v>
      </c>
      <c r="BA21" s="115">
        <v>9124.0643993999984</v>
      </c>
      <c r="BB21" s="115">
        <v>9149.2000000000025</v>
      </c>
      <c r="BC21" s="115">
        <v>9972.2200000000012</v>
      </c>
      <c r="BD21" s="224">
        <v>9.2958090109028335E-2</v>
      </c>
      <c r="BE21" s="224">
        <v>8.9955405937131028E-2</v>
      </c>
      <c r="BF21" s="116">
        <v>1.9416386137683709E-2</v>
      </c>
      <c r="BG21" s="215">
        <v>12</v>
      </c>
      <c r="BH21" s="222">
        <v>13</v>
      </c>
      <c r="BI21" s="213" t="s">
        <v>71</v>
      </c>
      <c r="BJ21" s="115">
        <v>370</v>
      </c>
      <c r="BK21" s="115">
        <v>0</v>
      </c>
      <c r="BL21" s="115">
        <v>0</v>
      </c>
      <c r="BM21" s="224">
        <v>-1</v>
      </c>
      <c r="BN21" s="224">
        <v>0</v>
      </c>
      <c r="BO21" s="116">
        <v>0</v>
      </c>
      <c r="BP21" s="215">
        <v>40</v>
      </c>
      <c r="BQ21" s="222">
        <v>10</v>
      </c>
      <c r="BR21" s="213" t="s">
        <v>70</v>
      </c>
      <c r="BS21" s="115">
        <v>27932.007950129999</v>
      </c>
      <c r="BT21" s="115">
        <v>27458.06</v>
      </c>
      <c r="BU21" s="115">
        <v>15738.02</v>
      </c>
      <c r="BV21" s="224">
        <v>-0.43655966201575014</v>
      </c>
      <c r="BW21" s="224">
        <v>-0.4268342337368336</v>
      </c>
      <c r="BX21" s="116">
        <v>1.4677186839539672E-2</v>
      </c>
    </row>
    <row r="22" spans="2:76" x14ac:dyDescent="0.3">
      <c r="B22" s="117"/>
      <c r="G22" s="215">
        <v>59</v>
      </c>
      <c r="H22" s="222">
        <f t="shared" si="1"/>
        <v>14</v>
      </c>
      <c r="I22" s="213" t="s">
        <v>67</v>
      </c>
      <c r="J22" s="115">
        <v>493.88</v>
      </c>
      <c r="K22" s="115">
        <v>3601.47</v>
      </c>
      <c r="L22" s="115">
        <v>4275.6899999999996</v>
      </c>
      <c r="M22" s="115">
        <v>1049.25</v>
      </c>
      <c r="N22" s="115">
        <v>281.27</v>
      </c>
      <c r="O22" s="115">
        <v>0</v>
      </c>
      <c r="P22" s="115">
        <v>4594.78</v>
      </c>
      <c r="Q22" s="115">
        <v>0</v>
      </c>
      <c r="R22" s="115">
        <v>0</v>
      </c>
      <c r="S22" s="115">
        <v>14296.34</v>
      </c>
      <c r="T22" s="223">
        <v>16</v>
      </c>
      <c r="U22" s="222">
        <f t="shared" si="2"/>
        <v>14</v>
      </c>
      <c r="V22" s="213" t="s">
        <v>55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5">
        <v>0</v>
      </c>
      <c r="AC22" s="115">
        <v>0</v>
      </c>
      <c r="AD22" s="115">
        <v>0</v>
      </c>
      <c r="AE22" s="115">
        <v>0</v>
      </c>
      <c r="AF22" s="115">
        <v>0</v>
      </c>
      <c r="AG22" s="215">
        <v>34</v>
      </c>
      <c r="AH22" s="222">
        <v>14</v>
      </c>
      <c r="AI22" s="213" t="s">
        <v>223</v>
      </c>
      <c r="AJ22" s="115">
        <v>5943.5307880500004</v>
      </c>
      <c r="AK22" s="115">
        <v>5365</v>
      </c>
      <c r="AL22" s="115">
        <v>6209</v>
      </c>
      <c r="AM22" s="224">
        <v>4.4665237115242951E-2</v>
      </c>
      <c r="AN22" s="224">
        <v>0.15731593662628152</v>
      </c>
      <c r="AO22" s="116">
        <v>1.2093491944476129E-2</v>
      </c>
      <c r="AP22" s="215">
        <v>7</v>
      </c>
      <c r="AQ22" s="222">
        <v>14</v>
      </c>
      <c r="AR22" s="213" t="s">
        <v>66</v>
      </c>
      <c r="AS22" s="173">
        <v>0</v>
      </c>
      <c r="AT22" s="115">
        <v>0</v>
      </c>
      <c r="AU22" s="115">
        <v>0</v>
      </c>
      <c r="AV22" s="224">
        <v>0</v>
      </c>
      <c r="AW22" s="116">
        <v>0</v>
      </c>
      <c r="AX22" s="215">
        <v>59</v>
      </c>
      <c r="AY22" s="222">
        <f t="shared" si="3"/>
        <v>14</v>
      </c>
      <c r="AZ22" s="213" t="s">
        <v>67</v>
      </c>
      <c r="BA22" s="115">
        <v>6972.8911515699911</v>
      </c>
      <c r="BB22" s="115">
        <v>8338</v>
      </c>
      <c r="BC22" s="115">
        <v>9701.5600000000013</v>
      </c>
      <c r="BD22" s="224">
        <v>0.39132531816671667</v>
      </c>
      <c r="BE22" s="224">
        <v>0.16353562005277067</v>
      </c>
      <c r="BF22" s="116">
        <v>1.8889398258151825E-2</v>
      </c>
      <c r="BG22" s="215">
        <v>16</v>
      </c>
      <c r="BH22" s="222">
        <v>14</v>
      </c>
      <c r="BI22" s="213" t="s">
        <v>55</v>
      </c>
      <c r="BJ22" s="115">
        <v>686.51109015999998</v>
      </c>
      <c r="BK22" s="115">
        <v>1102</v>
      </c>
      <c r="BL22" s="115">
        <v>0</v>
      </c>
      <c r="BM22" s="224">
        <v>-1</v>
      </c>
      <c r="BN22" s="224">
        <v>-1</v>
      </c>
      <c r="BO22" s="116">
        <v>0</v>
      </c>
      <c r="BP22" s="215">
        <v>59</v>
      </c>
      <c r="BQ22" s="222">
        <v>14</v>
      </c>
      <c r="BR22" s="213" t="s">
        <v>67</v>
      </c>
      <c r="BS22" s="115">
        <v>11129.05567458999</v>
      </c>
      <c r="BT22" s="115">
        <v>12369</v>
      </c>
      <c r="BU22" s="115">
        <v>14296.34</v>
      </c>
      <c r="BV22" s="224">
        <v>0.2845959637565294</v>
      </c>
      <c r="BW22" s="224">
        <v>0.15582019565041638</v>
      </c>
      <c r="BX22" s="116">
        <v>1.3332684372086489E-2</v>
      </c>
    </row>
    <row r="23" spans="2:76" x14ac:dyDescent="0.3">
      <c r="B23" s="117"/>
      <c r="G23" s="215">
        <v>18</v>
      </c>
      <c r="H23" s="222">
        <f t="shared" si="1"/>
        <v>15</v>
      </c>
      <c r="I23" s="213" t="s">
        <v>65</v>
      </c>
      <c r="J23" s="115">
        <v>11.69</v>
      </c>
      <c r="K23" s="115">
        <v>384.37</v>
      </c>
      <c r="L23" s="115">
        <v>3011.21</v>
      </c>
      <c r="M23" s="115">
        <v>1656.05</v>
      </c>
      <c r="N23" s="115">
        <v>1397.16</v>
      </c>
      <c r="O23" s="115">
        <v>359.49</v>
      </c>
      <c r="P23" s="115">
        <v>5649.82</v>
      </c>
      <c r="Q23" s="115">
        <v>0</v>
      </c>
      <c r="R23" s="115">
        <v>0</v>
      </c>
      <c r="S23" s="115">
        <v>12469.789999999999</v>
      </c>
      <c r="T23" s="223">
        <v>18</v>
      </c>
      <c r="U23" s="222">
        <f t="shared" si="2"/>
        <v>15</v>
      </c>
      <c r="V23" s="213" t="s">
        <v>65</v>
      </c>
      <c r="W23" s="115">
        <v>0</v>
      </c>
      <c r="X23" s="115">
        <v>0</v>
      </c>
      <c r="Y23" s="115">
        <v>0</v>
      </c>
      <c r="Z23" s="115">
        <v>0</v>
      </c>
      <c r="AA23" s="115">
        <v>0</v>
      </c>
      <c r="AB23" s="115">
        <v>0</v>
      </c>
      <c r="AC23" s="115">
        <v>0</v>
      </c>
      <c r="AD23" s="115">
        <v>0</v>
      </c>
      <c r="AE23" s="115">
        <v>0</v>
      </c>
      <c r="AF23" s="115">
        <v>0</v>
      </c>
      <c r="AG23" s="215">
        <v>18</v>
      </c>
      <c r="AH23" s="222">
        <v>15</v>
      </c>
      <c r="AI23" s="213" t="s">
        <v>65</v>
      </c>
      <c r="AJ23" s="115">
        <v>5605.9062750799994</v>
      </c>
      <c r="AK23" s="115">
        <v>4941</v>
      </c>
      <c r="AL23" s="115">
        <v>5649.82</v>
      </c>
      <c r="AM23" s="224">
        <v>7.8334746899373364E-3</v>
      </c>
      <c r="AN23" s="224">
        <v>0.14345679012345669</v>
      </c>
      <c r="AO23" s="116">
        <v>1.1004357007205689E-2</v>
      </c>
      <c r="AP23" s="215">
        <v>6</v>
      </c>
      <c r="AQ23" s="222">
        <v>15</v>
      </c>
      <c r="AR23" s="213" t="s">
        <v>68</v>
      </c>
      <c r="AS23" s="115">
        <v>0</v>
      </c>
      <c r="AT23" s="115">
        <v>0</v>
      </c>
      <c r="AU23" s="115">
        <v>0</v>
      </c>
      <c r="AV23" s="224">
        <v>0</v>
      </c>
      <c r="AW23" s="116">
        <v>0</v>
      </c>
      <c r="AX23" s="215">
        <v>62</v>
      </c>
      <c r="AY23" s="222">
        <f t="shared" si="3"/>
        <v>15</v>
      </c>
      <c r="AZ23" s="213" t="s">
        <v>154</v>
      </c>
      <c r="BA23" s="115">
        <v>2699.1368130000001</v>
      </c>
      <c r="BB23" s="115">
        <v>6063</v>
      </c>
      <c r="BC23" s="115">
        <v>7028.0300000000007</v>
      </c>
      <c r="BD23" s="224">
        <v>1.6038065081216022</v>
      </c>
      <c r="BE23" s="224">
        <v>0.15916707900379357</v>
      </c>
      <c r="BF23" s="116">
        <v>1.3683908324046725E-2</v>
      </c>
      <c r="BG23" s="215">
        <v>18</v>
      </c>
      <c r="BH23" s="222">
        <v>15</v>
      </c>
      <c r="BI23" s="213" t="s">
        <v>65</v>
      </c>
      <c r="BJ23" s="115">
        <v>3110.4287429100004</v>
      </c>
      <c r="BK23" s="115">
        <v>2628</v>
      </c>
      <c r="BL23" s="115">
        <v>0</v>
      </c>
      <c r="BM23" s="224">
        <v>-1</v>
      </c>
      <c r="BN23" s="224">
        <v>-1</v>
      </c>
      <c r="BO23" s="116">
        <v>0</v>
      </c>
      <c r="BP23" s="215">
        <v>18</v>
      </c>
      <c r="BQ23" s="222">
        <v>15</v>
      </c>
      <c r="BR23" s="213" t="s">
        <v>65</v>
      </c>
      <c r="BS23" s="115">
        <v>14855.895543679995</v>
      </c>
      <c r="BT23" s="115">
        <v>13559</v>
      </c>
      <c r="BU23" s="115">
        <v>12469.789999999999</v>
      </c>
      <c r="BV23" s="224">
        <v>-0.16061674213205512</v>
      </c>
      <c r="BW23" s="224">
        <v>-8.0331145364702428E-2</v>
      </c>
      <c r="BX23" s="116">
        <v>1.1629254358542142E-2</v>
      </c>
    </row>
    <row r="24" spans="2:76" x14ac:dyDescent="0.3">
      <c r="B24" s="117"/>
      <c r="G24" s="215">
        <v>38</v>
      </c>
      <c r="H24" s="222">
        <f t="shared" si="1"/>
        <v>16</v>
      </c>
      <c r="I24" s="213" t="s">
        <v>69</v>
      </c>
      <c r="J24" s="115">
        <v>19.309999999999999</v>
      </c>
      <c r="K24" s="115">
        <v>2358.96</v>
      </c>
      <c r="L24" s="115">
        <v>4188.75</v>
      </c>
      <c r="M24" s="115">
        <v>751.21</v>
      </c>
      <c r="N24" s="115">
        <v>0</v>
      </c>
      <c r="O24" s="115">
        <v>2653.99</v>
      </c>
      <c r="P24" s="115">
        <v>2079.23</v>
      </c>
      <c r="Q24" s="115">
        <v>290.16000000000003</v>
      </c>
      <c r="R24" s="115">
        <v>0</v>
      </c>
      <c r="S24" s="115">
        <v>12341.61</v>
      </c>
      <c r="T24" s="223">
        <v>21</v>
      </c>
      <c r="U24" s="222">
        <f t="shared" si="2"/>
        <v>16</v>
      </c>
      <c r="V24" s="213" t="s">
        <v>59</v>
      </c>
      <c r="W24" s="115">
        <v>0</v>
      </c>
      <c r="X24" s="115">
        <v>0</v>
      </c>
      <c r="Y24" s="115">
        <v>0</v>
      </c>
      <c r="Z24" s="115">
        <v>0</v>
      </c>
      <c r="AA24" s="115">
        <v>0</v>
      </c>
      <c r="AB24" s="115">
        <v>0</v>
      </c>
      <c r="AC24" s="115">
        <v>0</v>
      </c>
      <c r="AD24" s="115">
        <v>0</v>
      </c>
      <c r="AE24" s="115">
        <v>0</v>
      </c>
      <c r="AF24" s="115">
        <v>0</v>
      </c>
      <c r="AG24" s="215">
        <v>59</v>
      </c>
      <c r="AH24" s="222">
        <v>16</v>
      </c>
      <c r="AI24" s="213" t="s">
        <v>67</v>
      </c>
      <c r="AJ24" s="115">
        <v>4118.8856142799996</v>
      </c>
      <c r="AK24" s="115">
        <v>3988</v>
      </c>
      <c r="AL24" s="115">
        <v>4594.78</v>
      </c>
      <c r="AM24" s="224">
        <v>0.11553959742656961</v>
      </c>
      <c r="AN24" s="224">
        <v>0.1521514543630893</v>
      </c>
      <c r="AO24" s="116">
        <v>8.9494177672153358E-3</v>
      </c>
      <c r="AP24" s="215">
        <v>34</v>
      </c>
      <c r="AQ24" s="222">
        <v>16</v>
      </c>
      <c r="AR24" s="213" t="s">
        <v>223</v>
      </c>
      <c r="AS24" s="115">
        <v>0</v>
      </c>
      <c r="AT24" s="115">
        <v>0</v>
      </c>
      <c r="AU24" s="115">
        <v>0</v>
      </c>
      <c r="AV24" s="224">
        <v>0</v>
      </c>
      <c r="AW24" s="116">
        <v>0</v>
      </c>
      <c r="AX24" s="215">
        <v>18</v>
      </c>
      <c r="AY24" s="222">
        <f t="shared" si="3"/>
        <v>16</v>
      </c>
      <c r="AZ24" s="213" t="s">
        <v>65</v>
      </c>
      <c r="BA24" s="115">
        <v>6139.5605256899953</v>
      </c>
      <c r="BB24" s="115">
        <v>5990</v>
      </c>
      <c r="BC24" s="115">
        <v>6819.9699999999993</v>
      </c>
      <c r="BD24" s="224">
        <v>0.11082380757758492</v>
      </c>
      <c r="BE24" s="224">
        <v>0.13855926544240393</v>
      </c>
      <c r="BF24" s="116">
        <v>1.3278805618750764E-2</v>
      </c>
      <c r="BG24" s="215">
        <v>21</v>
      </c>
      <c r="BH24" s="222">
        <v>16</v>
      </c>
      <c r="BI24" s="213" t="s">
        <v>59</v>
      </c>
      <c r="BJ24" s="115">
        <v>29.508679999999998</v>
      </c>
      <c r="BK24" s="115">
        <v>27</v>
      </c>
      <c r="BL24" s="115">
        <v>0</v>
      </c>
      <c r="BM24" s="224">
        <v>-1</v>
      </c>
      <c r="BN24" s="224">
        <v>-1</v>
      </c>
      <c r="BO24" s="116">
        <v>0</v>
      </c>
      <c r="BP24" s="215">
        <v>38</v>
      </c>
      <c r="BQ24" s="222">
        <v>16</v>
      </c>
      <c r="BR24" s="213" t="s">
        <v>69</v>
      </c>
      <c r="BS24" s="115">
        <v>10758.566397549999</v>
      </c>
      <c r="BT24" s="115">
        <v>11585.110000000002</v>
      </c>
      <c r="BU24" s="115">
        <v>12459.01</v>
      </c>
      <c r="BV24" s="224">
        <v>0.15805485039691125</v>
      </c>
      <c r="BW24" s="224">
        <v>7.5433034300062651E-2</v>
      </c>
      <c r="BX24" s="116">
        <v>1.1619200992608547E-2</v>
      </c>
    </row>
    <row r="25" spans="2:76" x14ac:dyDescent="0.3">
      <c r="B25" s="117"/>
      <c r="G25" s="215">
        <v>34</v>
      </c>
      <c r="H25" s="222">
        <f t="shared" si="1"/>
        <v>17</v>
      </c>
      <c r="I25" s="221" t="s">
        <v>223</v>
      </c>
      <c r="J25" s="115">
        <v>76</v>
      </c>
      <c r="K25" s="115">
        <v>45</v>
      </c>
      <c r="L25" s="115">
        <v>2027</v>
      </c>
      <c r="M25" s="115">
        <v>1511</v>
      </c>
      <c r="N25" s="115">
        <v>641</v>
      </c>
      <c r="O25" s="115">
        <v>0</v>
      </c>
      <c r="P25" s="115">
        <v>6209</v>
      </c>
      <c r="Q25" s="115">
        <v>0</v>
      </c>
      <c r="R25" s="115">
        <v>0</v>
      </c>
      <c r="S25" s="115">
        <v>10509</v>
      </c>
      <c r="T25" s="223">
        <v>22</v>
      </c>
      <c r="U25" s="222">
        <f t="shared" si="2"/>
        <v>17</v>
      </c>
      <c r="V25" s="213" t="s">
        <v>60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5">
        <v>0</v>
      </c>
      <c r="AC25" s="115">
        <v>0</v>
      </c>
      <c r="AD25" s="115">
        <v>0</v>
      </c>
      <c r="AE25" s="115">
        <v>0</v>
      </c>
      <c r="AF25" s="115">
        <v>0</v>
      </c>
      <c r="AG25" s="215">
        <v>38</v>
      </c>
      <c r="AH25" s="222">
        <v>17</v>
      </c>
      <c r="AI25" s="213" t="s">
        <v>69</v>
      </c>
      <c r="AJ25" s="115">
        <v>1574.50199815</v>
      </c>
      <c r="AK25" s="115">
        <v>2051.9</v>
      </c>
      <c r="AL25" s="115">
        <v>2079.23</v>
      </c>
      <c r="AM25" s="224">
        <v>0.32056358292529485</v>
      </c>
      <c r="AN25" s="224">
        <v>1.3319362542034252E-2</v>
      </c>
      <c r="AO25" s="116">
        <v>4.049790828750701E-3</v>
      </c>
      <c r="AP25" s="215">
        <v>18</v>
      </c>
      <c r="AQ25" s="222">
        <v>17</v>
      </c>
      <c r="AR25" s="213" t="s">
        <v>65</v>
      </c>
      <c r="AS25" s="115">
        <v>0</v>
      </c>
      <c r="AT25" s="115">
        <v>0</v>
      </c>
      <c r="AU25" s="115">
        <v>0</v>
      </c>
      <c r="AV25" s="224">
        <v>0</v>
      </c>
      <c r="AW25" s="116">
        <v>0</v>
      </c>
      <c r="AX25" s="215">
        <v>60</v>
      </c>
      <c r="AY25" s="222">
        <f t="shared" si="3"/>
        <v>17</v>
      </c>
      <c r="AZ25" s="213" t="s">
        <v>78</v>
      </c>
      <c r="BA25" s="115">
        <v>5057.4232707800002</v>
      </c>
      <c r="BB25" s="115">
        <v>5683</v>
      </c>
      <c r="BC25" s="115">
        <v>6556.06</v>
      </c>
      <c r="BD25" s="224">
        <v>0.29632416528760652</v>
      </c>
      <c r="BE25" s="224">
        <v>0.1536266056660216</v>
      </c>
      <c r="BF25" s="116">
        <v>1.2764960309923232E-2</v>
      </c>
      <c r="BG25" s="215">
        <v>22</v>
      </c>
      <c r="BH25" s="222">
        <v>17</v>
      </c>
      <c r="BI25" s="213" t="s">
        <v>60</v>
      </c>
      <c r="BJ25" s="115">
        <v>29</v>
      </c>
      <c r="BK25" s="115">
        <v>0</v>
      </c>
      <c r="BL25" s="115">
        <v>0</v>
      </c>
      <c r="BM25" s="224">
        <v>-1</v>
      </c>
      <c r="BN25" s="224">
        <v>0</v>
      </c>
      <c r="BO25" s="116">
        <v>0</v>
      </c>
      <c r="BP25" s="215">
        <v>34</v>
      </c>
      <c r="BQ25" s="222">
        <v>17</v>
      </c>
      <c r="BR25" s="213" t="s">
        <v>223</v>
      </c>
      <c r="BS25" s="115">
        <v>10460.829681159999</v>
      </c>
      <c r="BT25" s="115">
        <v>9177</v>
      </c>
      <c r="BU25" s="115">
        <v>10531</v>
      </c>
      <c r="BV25" s="224">
        <v>6.7079114160875086E-3</v>
      </c>
      <c r="BW25" s="224">
        <v>0.14754276996839932</v>
      </c>
      <c r="BX25" s="116">
        <v>9.821149967225374E-3</v>
      </c>
    </row>
    <row r="26" spans="2:76" x14ac:dyDescent="0.3">
      <c r="B26" s="117"/>
      <c r="G26" s="215">
        <v>7</v>
      </c>
      <c r="H26" s="222">
        <f t="shared" si="1"/>
        <v>18</v>
      </c>
      <c r="I26" s="213" t="s">
        <v>66</v>
      </c>
      <c r="J26" s="115">
        <v>423.12</v>
      </c>
      <c r="K26" s="115">
        <v>0</v>
      </c>
      <c r="L26" s="115">
        <v>642.38</v>
      </c>
      <c r="M26" s="115">
        <v>0</v>
      </c>
      <c r="N26" s="115">
        <v>0</v>
      </c>
      <c r="O26" s="115">
        <v>233.95</v>
      </c>
      <c r="P26" s="115">
        <v>9133.7800000000007</v>
      </c>
      <c r="Q26" s="115">
        <v>0</v>
      </c>
      <c r="R26" s="115">
        <v>0</v>
      </c>
      <c r="S26" s="115">
        <v>10433.230000000001</v>
      </c>
      <c r="T26" s="223">
        <v>31</v>
      </c>
      <c r="U26" s="222">
        <f t="shared" si="2"/>
        <v>18</v>
      </c>
      <c r="V26" s="213" t="s">
        <v>56</v>
      </c>
      <c r="W26" s="115">
        <v>0</v>
      </c>
      <c r="X26" s="115">
        <v>0</v>
      </c>
      <c r="Y26" s="115">
        <v>0</v>
      </c>
      <c r="Z26" s="115">
        <v>0</v>
      </c>
      <c r="AA26" s="115">
        <v>0</v>
      </c>
      <c r="AB26" s="115">
        <v>0</v>
      </c>
      <c r="AC26" s="115">
        <v>0</v>
      </c>
      <c r="AD26" s="115">
        <v>0</v>
      </c>
      <c r="AE26" s="115">
        <v>0</v>
      </c>
      <c r="AF26" s="115">
        <v>0</v>
      </c>
      <c r="AG26" s="215">
        <v>40</v>
      </c>
      <c r="AH26" s="222">
        <v>18</v>
      </c>
      <c r="AI26" s="213" t="s">
        <v>70</v>
      </c>
      <c r="AJ26" s="115">
        <v>901.14884514000005</v>
      </c>
      <c r="AK26" s="115">
        <v>1234</v>
      </c>
      <c r="AL26" s="115">
        <v>1259.8900000000001</v>
      </c>
      <c r="AM26" s="224">
        <v>0.39809311946048931</v>
      </c>
      <c r="AN26" s="224">
        <v>2.098055105348462E-2</v>
      </c>
      <c r="AO26" s="116">
        <v>2.453932930572722E-3</v>
      </c>
      <c r="AP26" s="215">
        <v>59</v>
      </c>
      <c r="AQ26" s="222">
        <v>18</v>
      </c>
      <c r="AR26" s="213" t="s">
        <v>67</v>
      </c>
      <c r="AS26" s="115">
        <v>0</v>
      </c>
      <c r="AT26" s="115">
        <v>0</v>
      </c>
      <c r="AU26" s="115">
        <v>0</v>
      </c>
      <c r="AV26" s="224">
        <v>0</v>
      </c>
      <c r="AW26" s="116">
        <v>0</v>
      </c>
      <c r="AX26" s="215">
        <v>3</v>
      </c>
      <c r="AY26" s="222">
        <f t="shared" si="3"/>
        <v>18</v>
      </c>
      <c r="AZ26" s="213" t="s">
        <v>61</v>
      </c>
      <c r="BA26" s="115">
        <v>4965.6797166300021</v>
      </c>
      <c r="BB26" s="115">
        <v>4771</v>
      </c>
      <c r="BC26" s="115">
        <v>6017.8300000000017</v>
      </c>
      <c r="BD26" s="224">
        <v>0.21188444350254021</v>
      </c>
      <c r="BE26" s="224">
        <v>0.26133514986376061</v>
      </c>
      <c r="BF26" s="116">
        <v>1.1717000927670787E-2</v>
      </c>
      <c r="BG26" s="215">
        <v>31</v>
      </c>
      <c r="BH26" s="222">
        <v>18</v>
      </c>
      <c r="BI26" s="213" t="s">
        <v>56</v>
      </c>
      <c r="BJ26" s="115">
        <v>22.781977999999999</v>
      </c>
      <c r="BK26" s="115">
        <v>10</v>
      </c>
      <c r="BL26" s="115">
        <v>0</v>
      </c>
      <c r="BM26" s="224">
        <v>-1</v>
      </c>
      <c r="BN26" s="224">
        <v>-1</v>
      </c>
      <c r="BO26" s="116">
        <v>0</v>
      </c>
      <c r="BP26" s="215">
        <v>7</v>
      </c>
      <c r="BQ26" s="222">
        <v>18</v>
      </c>
      <c r="BR26" s="213" t="s">
        <v>66</v>
      </c>
      <c r="BS26" s="115">
        <v>8393.73775527</v>
      </c>
      <c r="BT26" s="115">
        <v>9103</v>
      </c>
      <c r="BU26" s="115">
        <v>10433.230000000001</v>
      </c>
      <c r="BV26" s="224">
        <v>0.24297783707258525</v>
      </c>
      <c r="BW26" s="224">
        <v>0.14613094584203035</v>
      </c>
      <c r="BX26" s="116">
        <v>9.729970228141184E-3</v>
      </c>
    </row>
    <row r="27" spans="2:76" x14ac:dyDescent="0.3">
      <c r="B27" s="117"/>
      <c r="G27" s="215">
        <v>6</v>
      </c>
      <c r="H27" s="222">
        <f t="shared" si="1"/>
        <v>19</v>
      </c>
      <c r="I27" s="213" t="s">
        <v>68</v>
      </c>
      <c r="J27" s="115">
        <v>55.98</v>
      </c>
      <c r="K27" s="115">
        <v>1068.1199999999999</v>
      </c>
      <c r="L27" s="115">
        <v>774.57</v>
      </c>
      <c r="M27" s="115">
        <v>62.6</v>
      </c>
      <c r="N27" s="115">
        <v>0</v>
      </c>
      <c r="O27" s="115">
        <v>0</v>
      </c>
      <c r="P27" s="115">
        <v>6869.72</v>
      </c>
      <c r="Q27" s="115">
        <v>0</v>
      </c>
      <c r="R27" s="115">
        <v>0</v>
      </c>
      <c r="S27" s="115">
        <v>8830.99</v>
      </c>
      <c r="T27" s="223">
        <v>39</v>
      </c>
      <c r="U27" s="222">
        <f t="shared" si="2"/>
        <v>19</v>
      </c>
      <c r="V27" s="213" t="s">
        <v>62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215">
        <v>62</v>
      </c>
      <c r="AH27" s="222">
        <v>19</v>
      </c>
      <c r="AI27" s="213" t="s">
        <v>154</v>
      </c>
      <c r="AJ27" s="115">
        <v>0</v>
      </c>
      <c r="AK27" s="115">
        <v>291</v>
      </c>
      <c r="AL27" s="115">
        <v>378.73</v>
      </c>
      <c r="AM27" s="224">
        <v>0</v>
      </c>
      <c r="AN27" s="224">
        <v>0.30147766323024072</v>
      </c>
      <c r="AO27" s="116">
        <v>7.3766600163173532E-4</v>
      </c>
      <c r="AP27" s="215">
        <v>62</v>
      </c>
      <c r="AQ27" s="222">
        <v>19</v>
      </c>
      <c r="AR27" s="213" t="s">
        <v>154</v>
      </c>
      <c r="AS27" s="115">
        <v>0</v>
      </c>
      <c r="AT27" s="115">
        <v>0</v>
      </c>
      <c r="AU27" s="115">
        <v>0</v>
      </c>
      <c r="AV27" s="224">
        <v>0</v>
      </c>
      <c r="AW27" s="116">
        <v>0</v>
      </c>
      <c r="AX27" s="215">
        <v>4</v>
      </c>
      <c r="AY27" s="222">
        <f t="shared" si="3"/>
        <v>19</v>
      </c>
      <c r="AZ27" s="213" t="s">
        <v>207</v>
      </c>
      <c r="BA27" s="115">
        <v>6020.6232088600009</v>
      </c>
      <c r="BB27" s="115">
        <v>3902</v>
      </c>
      <c r="BC27" s="115">
        <v>4519</v>
      </c>
      <c r="BD27" s="224">
        <v>-0.24941325121462499</v>
      </c>
      <c r="BE27" s="224">
        <v>0.15812403895438232</v>
      </c>
      <c r="BF27" s="116">
        <v>8.7987077056254949E-3</v>
      </c>
      <c r="BG27" s="215">
        <v>39</v>
      </c>
      <c r="BH27" s="222">
        <v>19</v>
      </c>
      <c r="BI27" s="213" t="s">
        <v>62</v>
      </c>
      <c r="BJ27" s="115">
        <v>0</v>
      </c>
      <c r="BK27" s="115">
        <v>0</v>
      </c>
      <c r="BL27" s="115">
        <v>0</v>
      </c>
      <c r="BM27" s="224">
        <v>0</v>
      </c>
      <c r="BN27" s="224">
        <v>0</v>
      </c>
      <c r="BO27" s="116">
        <v>0</v>
      </c>
      <c r="BP27" s="215">
        <v>60</v>
      </c>
      <c r="BQ27" s="222">
        <v>19</v>
      </c>
      <c r="BR27" s="213" t="s">
        <v>78</v>
      </c>
      <c r="BS27" s="115">
        <v>7206.1152757600003</v>
      </c>
      <c r="BT27" s="115">
        <v>8115</v>
      </c>
      <c r="BU27" s="115">
        <v>9779.23</v>
      </c>
      <c r="BV27" s="224">
        <v>0.35707376662367141</v>
      </c>
      <c r="BW27" s="224">
        <v>0.20508071472581624</v>
      </c>
      <c r="BX27" s="116">
        <v>9.1200535935798497E-3</v>
      </c>
    </row>
    <row r="28" spans="2:76" x14ac:dyDescent="0.3">
      <c r="B28" s="117"/>
      <c r="G28" s="215">
        <v>62</v>
      </c>
      <c r="H28" s="222">
        <f t="shared" si="1"/>
        <v>20</v>
      </c>
      <c r="I28" s="213" t="s">
        <v>154</v>
      </c>
      <c r="J28" s="115">
        <v>30.36</v>
      </c>
      <c r="K28" s="115">
        <v>0</v>
      </c>
      <c r="L28" s="115">
        <v>6988.3</v>
      </c>
      <c r="M28" s="115">
        <v>9.3699999999999992</v>
      </c>
      <c r="N28" s="115">
        <v>0</v>
      </c>
      <c r="O28" s="115">
        <v>0</v>
      </c>
      <c r="P28" s="115">
        <v>378.73</v>
      </c>
      <c r="Q28" s="115">
        <v>0</v>
      </c>
      <c r="R28" s="115">
        <v>0</v>
      </c>
      <c r="S28" s="115">
        <v>7406.76</v>
      </c>
      <c r="T28" s="223">
        <v>40</v>
      </c>
      <c r="U28" s="222">
        <f t="shared" si="2"/>
        <v>20</v>
      </c>
      <c r="V28" s="213" t="s">
        <v>70</v>
      </c>
      <c r="W28" s="115">
        <v>0</v>
      </c>
      <c r="X28" s="115">
        <v>0</v>
      </c>
      <c r="Y28" s="115">
        <v>0</v>
      </c>
      <c r="Z28" s="115">
        <v>0</v>
      </c>
      <c r="AA28" s="115">
        <v>0</v>
      </c>
      <c r="AB28" s="115">
        <v>0</v>
      </c>
      <c r="AC28" s="115">
        <v>0</v>
      </c>
      <c r="AD28" s="115">
        <v>0</v>
      </c>
      <c r="AE28" s="115">
        <v>0</v>
      </c>
      <c r="AF28" s="115">
        <v>0</v>
      </c>
      <c r="AG28" s="215">
        <v>63</v>
      </c>
      <c r="AH28" s="222">
        <v>27</v>
      </c>
      <c r="AI28" s="221" t="s">
        <v>155</v>
      </c>
      <c r="AJ28" s="115">
        <v>0</v>
      </c>
      <c r="AK28" s="115">
        <v>20</v>
      </c>
      <c r="AL28" s="115">
        <v>23.1</v>
      </c>
      <c r="AM28" s="224">
        <v>0</v>
      </c>
      <c r="AN28" s="224">
        <v>0.15500000000000003</v>
      </c>
      <c r="AO28" s="116">
        <v>4.4992698327814234E-5</v>
      </c>
      <c r="AP28" s="215">
        <v>63</v>
      </c>
      <c r="AQ28" s="222">
        <v>20</v>
      </c>
      <c r="AR28" s="221" t="s">
        <v>155</v>
      </c>
      <c r="AS28" s="115">
        <v>0</v>
      </c>
      <c r="AT28" s="115">
        <v>0</v>
      </c>
      <c r="AU28" s="115">
        <v>0</v>
      </c>
      <c r="AV28" s="224">
        <v>0</v>
      </c>
      <c r="AW28" s="116">
        <v>0</v>
      </c>
      <c r="AX28" s="215">
        <v>34</v>
      </c>
      <c r="AY28" s="222">
        <f t="shared" si="3"/>
        <v>20</v>
      </c>
      <c r="AZ28" s="213" t="s">
        <v>223</v>
      </c>
      <c r="BA28" s="115">
        <v>4508.4462851099997</v>
      </c>
      <c r="BB28" s="115">
        <v>3792</v>
      </c>
      <c r="BC28" s="115">
        <v>4300</v>
      </c>
      <c r="BD28" s="224">
        <v>-4.6234616523753047E-2</v>
      </c>
      <c r="BE28" s="224">
        <v>0.13396624472573837</v>
      </c>
      <c r="BF28" s="116">
        <v>8.372304300550925E-3</v>
      </c>
      <c r="BG28" s="215">
        <v>40</v>
      </c>
      <c r="BH28" s="222">
        <v>20</v>
      </c>
      <c r="BI28" s="213" t="s">
        <v>70</v>
      </c>
      <c r="BJ28" s="115">
        <v>0</v>
      </c>
      <c r="BK28" s="115">
        <v>0</v>
      </c>
      <c r="BL28" s="115">
        <v>0</v>
      </c>
      <c r="BM28" s="224">
        <v>0</v>
      </c>
      <c r="BN28" s="224">
        <v>0</v>
      </c>
      <c r="BO28" s="116">
        <v>0</v>
      </c>
      <c r="BP28" s="215">
        <v>6</v>
      </c>
      <c r="BQ28" s="222">
        <v>20</v>
      </c>
      <c r="BR28" s="213" t="s">
        <v>68</v>
      </c>
      <c r="BS28" s="115">
        <v>7408.9010450900005</v>
      </c>
      <c r="BT28" s="115">
        <v>7697</v>
      </c>
      <c r="BU28" s="115">
        <v>8874.74</v>
      </c>
      <c r="BV28" s="224">
        <v>0.1978483645535305</v>
      </c>
      <c r="BW28" s="224">
        <v>0.15301286215408605</v>
      </c>
      <c r="BX28" s="116">
        <v>8.2765314272275868E-3</v>
      </c>
    </row>
    <row r="29" spans="2:76" x14ac:dyDescent="0.3">
      <c r="B29" s="117"/>
      <c r="G29" s="215">
        <v>60</v>
      </c>
      <c r="H29" s="222">
        <f t="shared" si="1"/>
        <v>21</v>
      </c>
      <c r="I29" s="213" t="s">
        <v>78</v>
      </c>
      <c r="J29" s="115">
        <v>6556.06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6556.06</v>
      </c>
      <c r="T29" s="223">
        <v>42</v>
      </c>
      <c r="U29" s="222">
        <f t="shared" si="2"/>
        <v>21</v>
      </c>
      <c r="V29" s="213" t="s">
        <v>57</v>
      </c>
      <c r="W29" s="115">
        <v>0</v>
      </c>
      <c r="X29" s="115">
        <v>0</v>
      </c>
      <c r="Y29" s="115">
        <v>0</v>
      </c>
      <c r="Z29" s="115">
        <v>0</v>
      </c>
      <c r="AA29" s="115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0</v>
      </c>
      <c r="AG29" s="215">
        <v>4</v>
      </c>
      <c r="AH29" s="222">
        <v>20</v>
      </c>
      <c r="AI29" s="213" t="s">
        <v>207</v>
      </c>
      <c r="AJ29" s="115">
        <v>0</v>
      </c>
      <c r="AK29" s="115">
        <v>0</v>
      </c>
      <c r="AL29" s="115">
        <v>0</v>
      </c>
      <c r="AM29" s="224">
        <v>0</v>
      </c>
      <c r="AN29" s="224">
        <v>0</v>
      </c>
      <c r="AO29" s="116">
        <v>0</v>
      </c>
      <c r="AP29" s="215">
        <v>4</v>
      </c>
      <c r="AQ29" s="222">
        <v>21</v>
      </c>
      <c r="AR29" s="213" t="s">
        <v>207</v>
      </c>
      <c r="AS29" s="115">
        <v>0</v>
      </c>
      <c r="AT29" s="115">
        <v>0</v>
      </c>
      <c r="AU29" s="115">
        <v>0</v>
      </c>
      <c r="AV29" s="224">
        <v>0</v>
      </c>
      <c r="AW29" s="116">
        <v>0</v>
      </c>
      <c r="AX29" s="230">
        <v>6</v>
      </c>
      <c r="AY29" s="222">
        <f t="shared" si="3"/>
        <v>21</v>
      </c>
      <c r="AZ29" s="213" t="s">
        <v>68</v>
      </c>
      <c r="BA29" s="115">
        <v>2020.0649755500008</v>
      </c>
      <c r="BB29" s="115">
        <v>1749</v>
      </c>
      <c r="BC29" s="115">
        <v>1961.2699999999995</v>
      </c>
      <c r="BD29" s="224">
        <v>-2.9105487329185165E-2</v>
      </c>
      <c r="BE29" s="224">
        <v>0.12136649514007969</v>
      </c>
      <c r="BF29" s="116">
        <v>3.8186858733817459E-3</v>
      </c>
      <c r="BG29" s="215">
        <v>42</v>
      </c>
      <c r="BH29" s="222">
        <v>21</v>
      </c>
      <c r="BI29" s="213" t="s">
        <v>57</v>
      </c>
      <c r="BJ29" s="115">
        <v>0</v>
      </c>
      <c r="BK29" s="115">
        <v>0</v>
      </c>
      <c r="BL29" s="115">
        <v>0</v>
      </c>
      <c r="BM29" s="224">
        <v>0</v>
      </c>
      <c r="BN29" s="224">
        <v>0</v>
      </c>
      <c r="BO29" s="116">
        <v>0</v>
      </c>
      <c r="BP29" s="215">
        <v>62</v>
      </c>
      <c r="BQ29" s="222">
        <v>21</v>
      </c>
      <c r="BR29" s="213" t="s">
        <v>154</v>
      </c>
      <c r="BS29" s="115">
        <v>2977.9172670000003</v>
      </c>
      <c r="BT29" s="115">
        <v>6339</v>
      </c>
      <c r="BU29" s="115">
        <v>7391.76</v>
      </c>
      <c r="BV29" s="224">
        <v>1.4821911884229655</v>
      </c>
      <c r="BW29" s="224">
        <v>0.16607666824420253</v>
      </c>
      <c r="BX29" s="116">
        <v>6.89351281756128E-3</v>
      </c>
    </row>
    <row r="30" spans="2:76" x14ac:dyDescent="0.3">
      <c r="B30" s="117"/>
      <c r="G30" s="215">
        <v>4</v>
      </c>
      <c r="H30" s="222">
        <f t="shared" si="1"/>
        <v>22</v>
      </c>
      <c r="I30" s="213" t="s">
        <v>207</v>
      </c>
      <c r="J30" s="115">
        <v>3104</v>
      </c>
      <c r="K30" s="115">
        <v>0</v>
      </c>
      <c r="L30" s="115">
        <v>336</v>
      </c>
      <c r="M30" s="115">
        <v>90</v>
      </c>
      <c r="N30" s="115">
        <v>0</v>
      </c>
      <c r="O30" s="115">
        <v>989</v>
      </c>
      <c r="P30" s="115">
        <v>0</v>
      </c>
      <c r="Q30" s="115">
        <v>0</v>
      </c>
      <c r="R30" s="115">
        <v>0</v>
      </c>
      <c r="S30" s="115">
        <v>4519</v>
      </c>
      <c r="T30" s="223">
        <v>59</v>
      </c>
      <c r="U30" s="222">
        <f t="shared" si="2"/>
        <v>22</v>
      </c>
      <c r="V30" s="213" t="s">
        <v>67</v>
      </c>
      <c r="W30" s="115">
        <v>0</v>
      </c>
      <c r="X30" s="115">
        <v>0</v>
      </c>
      <c r="Y30" s="115">
        <v>0</v>
      </c>
      <c r="Z30" s="115">
        <v>0</v>
      </c>
      <c r="AA30" s="115">
        <v>0</v>
      </c>
      <c r="AB30" s="115">
        <v>0</v>
      </c>
      <c r="AC30" s="115">
        <v>0</v>
      </c>
      <c r="AD30" s="115">
        <v>0</v>
      </c>
      <c r="AE30" s="115">
        <v>0</v>
      </c>
      <c r="AF30" s="115">
        <v>0</v>
      </c>
      <c r="AG30" s="215">
        <v>24</v>
      </c>
      <c r="AH30" s="222">
        <v>21</v>
      </c>
      <c r="AI30" s="213" t="s">
        <v>75</v>
      </c>
      <c r="AJ30" s="115">
        <v>0</v>
      </c>
      <c r="AK30" s="115">
        <v>0</v>
      </c>
      <c r="AL30" s="115">
        <v>0</v>
      </c>
      <c r="AM30" s="224">
        <v>0</v>
      </c>
      <c r="AN30" s="224">
        <v>0</v>
      </c>
      <c r="AO30" s="116">
        <v>0</v>
      </c>
      <c r="AP30" s="215">
        <v>24</v>
      </c>
      <c r="AQ30" s="222">
        <v>22</v>
      </c>
      <c r="AR30" s="213" t="s">
        <v>75</v>
      </c>
      <c r="AS30" s="115">
        <v>0</v>
      </c>
      <c r="AT30" s="115">
        <v>0</v>
      </c>
      <c r="AU30" s="115">
        <v>0</v>
      </c>
      <c r="AV30" s="224">
        <v>0</v>
      </c>
      <c r="AW30" s="116">
        <v>0</v>
      </c>
      <c r="AX30" s="215">
        <v>61</v>
      </c>
      <c r="AY30" s="222">
        <f t="shared" si="3"/>
        <v>22</v>
      </c>
      <c r="AZ30" s="213" t="s">
        <v>216</v>
      </c>
      <c r="BA30" s="115">
        <v>645.03726916000016</v>
      </c>
      <c r="BB30" s="115">
        <v>1534</v>
      </c>
      <c r="BC30" s="115">
        <v>1812.71</v>
      </c>
      <c r="BD30" s="224">
        <v>1.8102407204479856</v>
      </c>
      <c r="BE30" s="224">
        <v>0.18168839634941336</v>
      </c>
      <c r="BF30" s="116">
        <v>3.5294324950352713E-3</v>
      </c>
      <c r="BG30" s="215">
        <v>59</v>
      </c>
      <c r="BH30" s="222">
        <v>22</v>
      </c>
      <c r="BI30" s="213" t="s">
        <v>67</v>
      </c>
      <c r="BJ30" s="115">
        <v>37.278908740000006</v>
      </c>
      <c r="BK30" s="115">
        <v>43</v>
      </c>
      <c r="BL30" s="115">
        <v>0</v>
      </c>
      <c r="BM30" s="224">
        <v>-1</v>
      </c>
      <c r="BN30" s="224">
        <v>-1</v>
      </c>
      <c r="BO30" s="116">
        <v>0</v>
      </c>
      <c r="BP30" s="215">
        <v>4</v>
      </c>
      <c r="BQ30" s="222">
        <v>22</v>
      </c>
      <c r="BR30" s="213" t="s">
        <v>207</v>
      </c>
      <c r="BS30" s="115">
        <v>6872.3484918600006</v>
      </c>
      <c r="BT30" s="115">
        <v>4610</v>
      </c>
      <c r="BU30" s="115">
        <v>5337</v>
      </c>
      <c r="BV30" s="224">
        <v>-0.2234095802444469</v>
      </c>
      <c r="BW30" s="224">
        <v>0.15770065075921913</v>
      </c>
      <c r="BX30" s="116">
        <v>4.9772554719477568E-3</v>
      </c>
    </row>
    <row r="31" spans="2:76" x14ac:dyDescent="0.3">
      <c r="B31" s="117"/>
      <c r="G31" s="215">
        <v>61</v>
      </c>
      <c r="H31" s="222">
        <f t="shared" si="1"/>
        <v>23</v>
      </c>
      <c r="I31" s="213" t="s">
        <v>216</v>
      </c>
      <c r="J31" s="115">
        <v>1205.7</v>
      </c>
      <c r="K31" s="115">
        <v>0</v>
      </c>
      <c r="L31" s="115">
        <v>14.45</v>
      </c>
      <c r="M31" s="115">
        <v>0</v>
      </c>
      <c r="N31" s="115">
        <v>592.55999999999995</v>
      </c>
      <c r="O31" s="115">
        <v>0</v>
      </c>
      <c r="P31" s="115">
        <v>0</v>
      </c>
      <c r="Q31" s="115">
        <v>0</v>
      </c>
      <c r="R31" s="115">
        <v>0</v>
      </c>
      <c r="S31" s="115">
        <v>1812.71</v>
      </c>
      <c r="T31" s="223">
        <v>63</v>
      </c>
      <c r="U31" s="222">
        <f t="shared" si="2"/>
        <v>23</v>
      </c>
      <c r="V31" s="213" t="s">
        <v>155</v>
      </c>
      <c r="W31" s="115">
        <v>0</v>
      </c>
      <c r="X31" s="115">
        <v>0</v>
      </c>
      <c r="Y31" s="115">
        <v>0</v>
      </c>
      <c r="Z31" s="115">
        <v>0</v>
      </c>
      <c r="AA31" s="115">
        <v>0</v>
      </c>
      <c r="AB31" s="115">
        <v>0</v>
      </c>
      <c r="AC31" s="115">
        <v>0</v>
      </c>
      <c r="AD31" s="115">
        <v>0</v>
      </c>
      <c r="AE31" s="115">
        <v>0</v>
      </c>
      <c r="AF31" s="115">
        <v>0</v>
      </c>
      <c r="AG31" s="215">
        <v>60</v>
      </c>
      <c r="AH31" s="222">
        <v>22</v>
      </c>
      <c r="AI31" s="213" t="s">
        <v>78</v>
      </c>
      <c r="AJ31" s="115">
        <v>0</v>
      </c>
      <c r="AK31" s="115">
        <v>0</v>
      </c>
      <c r="AL31" s="115">
        <v>0</v>
      </c>
      <c r="AM31" s="224">
        <v>0</v>
      </c>
      <c r="AN31" s="224">
        <v>0</v>
      </c>
      <c r="AO31" s="116">
        <v>0</v>
      </c>
      <c r="AP31" s="215">
        <v>60</v>
      </c>
      <c r="AQ31" s="222">
        <v>23</v>
      </c>
      <c r="AR31" s="213" t="s">
        <v>78</v>
      </c>
      <c r="AS31" s="115">
        <v>0</v>
      </c>
      <c r="AT31" s="115">
        <v>0</v>
      </c>
      <c r="AU31" s="115">
        <v>0</v>
      </c>
      <c r="AV31" s="224">
        <v>0</v>
      </c>
      <c r="AW31" s="116">
        <v>0</v>
      </c>
      <c r="AX31" s="215">
        <v>7</v>
      </c>
      <c r="AY31" s="222">
        <f t="shared" si="3"/>
        <v>23</v>
      </c>
      <c r="AZ31" s="213" t="s">
        <v>66</v>
      </c>
      <c r="BA31" s="115">
        <v>1617.5040561699998</v>
      </c>
      <c r="BB31" s="115">
        <v>1749</v>
      </c>
      <c r="BC31" s="115">
        <v>1299.4500000000007</v>
      </c>
      <c r="BD31" s="224">
        <v>-0.19663261736919657</v>
      </c>
      <c r="BE31" s="224">
        <v>-0.25703259005145751</v>
      </c>
      <c r="BF31" s="116">
        <v>2.5300908891513732E-3</v>
      </c>
      <c r="BG31" s="215">
        <v>64</v>
      </c>
      <c r="BH31" s="222">
        <v>23</v>
      </c>
      <c r="BI31" s="221" t="s">
        <v>222</v>
      </c>
      <c r="BJ31" s="115">
        <v>0</v>
      </c>
      <c r="BK31" s="115">
        <v>0</v>
      </c>
      <c r="BL31" s="115">
        <v>0</v>
      </c>
      <c r="BM31" s="224">
        <v>0</v>
      </c>
      <c r="BN31" s="224">
        <v>0</v>
      </c>
      <c r="BO31" s="116">
        <v>0</v>
      </c>
      <c r="BP31" s="215">
        <v>61</v>
      </c>
      <c r="BQ31" s="222">
        <v>23</v>
      </c>
      <c r="BR31" s="213" t="s">
        <v>216</v>
      </c>
      <c r="BS31" s="115">
        <v>645.03726916000016</v>
      </c>
      <c r="BT31" s="115">
        <v>1566</v>
      </c>
      <c r="BU31" s="115">
        <v>1845.2</v>
      </c>
      <c r="BV31" s="224">
        <v>1.8606099030570928</v>
      </c>
      <c r="BW31" s="224">
        <v>0.17828863346104717</v>
      </c>
      <c r="BX31" s="116">
        <v>1.7208228961660111E-3</v>
      </c>
    </row>
    <row r="32" spans="2:76" ht="13.8" customHeight="1" x14ac:dyDescent="0.3">
      <c r="B32" s="117"/>
      <c r="G32" s="215">
        <v>63</v>
      </c>
      <c r="H32" s="222">
        <f t="shared" si="1"/>
        <v>24</v>
      </c>
      <c r="I32" s="221" t="s">
        <v>155</v>
      </c>
      <c r="J32" s="115">
        <v>1.66</v>
      </c>
      <c r="K32" s="115">
        <v>0</v>
      </c>
      <c r="L32" s="115">
        <v>76.31</v>
      </c>
      <c r="M32" s="115">
        <v>41.84</v>
      </c>
      <c r="N32" s="115">
        <v>0.01</v>
      </c>
      <c r="O32" s="115">
        <v>0</v>
      </c>
      <c r="P32" s="115">
        <v>23.1</v>
      </c>
      <c r="Q32" s="115">
        <v>0</v>
      </c>
      <c r="R32" s="115">
        <v>0</v>
      </c>
      <c r="S32" s="115">
        <v>142.92000000000002</v>
      </c>
      <c r="T32" s="223">
        <v>64</v>
      </c>
      <c r="U32" s="222">
        <f t="shared" si="2"/>
        <v>24</v>
      </c>
      <c r="V32" s="221" t="s">
        <v>222</v>
      </c>
      <c r="W32" s="115">
        <v>0</v>
      </c>
      <c r="X32" s="115">
        <v>0</v>
      </c>
      <c r="Y32" s="115">
        <v>0</v>
      </c>
      <c r="Z32" s="115">
        <v>0</v>
      </c>
      <c r="AA32" s="115">
        <v>0</v>
      </c>
      <c r="AB32" s="115">
        <v>0</v>
      </c>
      <c r="AC32" s="115">
        <v>0</v>
      </c>
      <c r="AD32" s="115">
        <v>0</v>
      </c>
      <c r="AE32" s="115">
        <v>0</v>
      </c>
      <c r="AF32" s="115">
        <v>0</v>
      </c>
      <c r="AG32" s="215">
        <v>61</v>
      </c>
      <c r="AH32" s="222">
        <v>23</v>
      </c>
      <c r="AI32" s="213" t="s">
        <v>216</v>
      </c>
      <c r="AJ32" s="115">
        <v>0</v>
      </c>
      <c r="AK32" s="115">
        <v>0</v>
      </c>
      <c r="AL32" s="115">
        <v>0</v>
      </c>
      <c r="AM32" s="224">
        <v>0</v>
      </c>
      <c r="AN32" s="224">
        <v>0</v>
      </c>
      <c r="AO32" s="116">
        <v>0</v>
      </c>
      <c r="AP32" s="215">
        <v>61</v>
      </c>
      <c r="AQ32" s="222">
        <v>24</v>
      </c>
      <c r="AR32" s="213" t="s">
        <v>216</v>
      </c>
      <c r="AS32" s="115">
        <v>0</v>
      </c>
      <c r="AT32" s="115">
        <v>0</v>
      </c>
      <c r="AU32" s="115">
        <v>0</v>
      </c>
      <c r="AV32" s="224">
        <v>0</v>
      </c>
      <c r="AW32" s="116">
        <v>0</v>
      </c>
      <c r="AX32" s="215">
        <v>63</v>
      </c>
      <c r="AY32" s="222">
        <f t="shared" si="3"/>
        <v>24</v>
      </c>
      <c r="AZ32" s="213" t="s">
        <v>155</v>
      </c>
      <c r="BA32" s="115">
        <v>3.4653034999999996</v>
      </c>
      <c r="BB32" s="115">
        <v>81</v>
      </c>
      <c r="BC32" s="115">
        <v>119.82000000000002</v>
      </c>
      <c r="BD32" s="224">
        <v>33.577057969092763</v>
      </c>
      <c r="BE32" s="224">
        <v>0.4792592592592595</v>
      </c>
      <c r="BF32" s="116">
        <v>2.3329523285860743E-4</v>
      </c>
      <c r="BG32" s="215">
        <v>63</v>
      </c>
      <c r="BH32" s="222">
        <v>24</v>
      </c>
      <c r="BI32" s="213" t="s">
        <v>155</v>
      </c>
      <c r="BJ32" s="115">
        <v>0</v>
      </c>
      <c r="BK32" s="115">
        <v>0</v>
      </c>
      <c r="BL32" s="115">
        <v>0</v>
      </c>
      <c r="BM32" s="224">
        <v>0</v>
      </c>
      <c r="BN32" s="224">
        <v>0</v>
      </c>
      <c r="BO32" s="116">
        <v>0</v>
      </c>
      <c r="BP32" s="215">
        <v>63</v>
      </c>
      <c r="BQ32" s="222">
        <v>27</v>
      </c>
      <c r="BR32" s="213" t="s">
        <v>155</v>
      </c>
      <c r="BS32" s="115">
        <v>3.4653034999999996</v>
      </c>
      <c r="BT32" s="115">
        <v>101</v>
      </c>
      <c r="BU32" s="115">
        <v>142.92000000000002</v>
      </c>
      <c r="BV32" s="224">
        <v>40.243140752317949</v>
      </c>
      <c r="BW32" s="224">
        <v>0.4150495049504952</v>
      </c>
      <c r="BX32" s="116">
        <v>1.3328636913074264E-4</v>
      </c>
    </row>
    <row r="33" spans="2:76" ht="14.4" customHeight="1" x14ac:dyDescent="0.3">
      <c r="B33" s="117"/>
      <c r="G33" s="215">
        <v>64</v>
      </c>
      <c r="H33" s="222">
        <f t="shared" si="1"/>
        <v>25</v>
      </c>
      <c r="I33" s="221" t="s">
        <v>222</v>
      </c>
      <c r="J33" s="115">
        <v>0</v>
      </c>
      <c r="K33" s="115">
        <v>0</v>
      </c>
      <c r="L33" s="115">
        <v>0</v>
      </c>
      <c r="M33" s="115">
        <v>0</v>
      </c>
      <c r="N33" s="115">
        <v>0</v>
      </c>
      <c r="O33" s="115">
        <v>0</v>
      </c>
      <c r="P33" s="115">
        <v>0</v>
      </c>
      <c r="Q33" s="115">
        <v>0</v>
      </c>
      <c r="R33" s="115">
        <v>0</v>
      </c>
      <c r="S33" s="115">
        <v>0</v>
      </c>
      <c r="T33" s="223">
        <v>62</v>
      </c>
      <c r="U33" s="222">
        <f t="shared" si="2"/>
        <v>25</v>
      </c>
      <c r="V33" s="213" t="s">
        <v>154</v>
      </c>
      <c r="W33" s="115">
        <v>0</v>
      </c>
      <c r="X33" s="115">
        <v>0</v>
      </c>
      <c r="Y33" s="115">
        <v>0</v>
      </c>
      <c r="Z33" s="115">
        <v>0</v>
      </c>
      <c r="AA33" s="115">
        <v>0</v>
      </c>
      <c r="AB33" s="115">
        <v>0</v>
      </c>
      <c r="AC33" s="115">
        <v>0</v>
      </c>
      <c r="AD33" s="115">
        <v>0</v>
      </c>
      <c r="AE33" s="115">
        <v>-15</v>
      </c>
      <c r="AF33" s="115">
        <v>-15</v>
      </c>
      <c r="AG33" s="215">
        <v>64</v>
      </c>
      <c r="AH33" s="222">
        <v>24</v>
      </c>
      <c r="AI33" s="221" t="s">
        <v>222</v>
      </c>
      <c r="AJ33" s="115">
        <v>0</v>
      </c>
      <c r="AK33" s="115">
        <v>0</v>
      </c>
      <c r="AL33" s="115">
        <v>0</v>
      </c>
      <c r="AM33" s="224">
        <v>0</v>
      </c>
      <c r="AN33" s="224">
        <v>0</v>
      </c>
      <c r="AO33" s="116">
        <v>0</v>
      </c>
      <c r="AP33" s="215">
        <v>64</v>
      </c>
      <c r="AQ33" s="222">
        <v>25</v>
      </c>
      <c r="AR33" s="221" t="s">
        <v>222</v>
      </c>
      <c r="AS33" s="115">
        <v>0</v>
      </c>
      <c r="AT33" s="115">
        <v>0</v>
      </c>
      <c r="AU33" s="115">
        <v>0</v>
      </c>
      <c r="AV33" s="224">
        <v>0</v>
      </c>
      <c r="AW33" s="116">
        <v>0</v>
      </c>
      <c r="AX33" s="215">
        <v>64</v>
      </c>
      <c r="AY33" s="222">
        <f t="shared" si="3"/>
        <v>25</v>
      </c>
      <c r="AZ33" s="221" t="s">
        <v>222</v>
      </c>
      <c r="BA33" s="115">
        <v>0</v>
      </c>
      <c r="BB33" s="115">
        <v>0</v>
      </c>
      <c r="BC33" s="115">
        <v>0</v>
      </c>
      <c r="BD33" s="224">
        <v>0</v>
      </c>
      <c r="BE33" s="224">
        <v>0</v>
      </c>
      <c r="BF33" s="116">
        <v>0</v>
      </c>
      <c r="BG33" s="215">
        <v>62</v>
      </c>
      <c r="BH33" s="222">
        <v>25</v>
      </c>
      <c r="BI33" s="213" t="s">
        <v>154</v>
      </c>
      <c r="BJ33" s="115">
        <v>278.78045400000002</v>
      </c>
      <c r="BK33" s="115">
        <v>-15</v>
      </c>
      <c r="BL33" s="115">
        <v>-15</v>
      </c>
      <c r="BM33" s="224">
        <v>-1.0538057808026957</v>
      </c>
      <c r="BN33" s="224">
        <v>0</v>
      </c>
      <c r="BO33" s="116">
        <v>-6.3838914840589961E-4</v>
      </c>
      <c r="BP33" s="215">
        <v>64</v>
      </c>
      <c r="BQ33" s="222">
        <v>24</v>
      </c>
      <c r="BR33" s="221" t="s">
        <v>222</v>
      </c>
      <c r="BS33" s="115">
        <v>0</v>
      </c>
      <c r="BT33" s="115">
        <v>0</v>
      </c>
      <c r="BU33" s="115">
        <v>0</v>
      </c>
      <c r="BV33" s="224">
        <v>0</v>
      </c>
      <c r="BW33" s="224">
        <v>0</v>
      </c>
      <c r="BX33" s="116">
        <v>0</v>
      </c>
    </row>
    <row r="34" spans="2:76" ht="14.4" customHeight="1" x14ac:dyDescent="0.3">
      <c r="B34" s="117"/>
      <c r="H34" s="297" t="s">
        <v>74</v>
      </c>
      <c r="I34" s="297"/>
      <c r="J34" s="205">
        <v>87909.569999999992</v>
      </c>
      <c r="K34" s="205">
        <v>75550.44</v>
      </c>
      <c r="L34" s="205">
        <v>179252</v>
      </c>
      <c r="M34" s="205">
        <v>40800.980000000003</v>
      </c>
      <c r="N34" s="205">
        <v>33377.909999999996</v>
      </c>
      <c r="O34" s="205">
        <v>96474.420000000027</v>
      </c>
      <c r="P34" s="205">
        <v>513416.63999999996</v>
      </c>
      <c r="Q34" s="205">
        <v>21766.26</v>
      </c>
      <c r="R34" s="205">
        <v>232.83</v>
      </c>
      <c r="S34" s="205">
        <v>1048781.05</v>
      </c>
      <c r="T34" s="155"/>
      <c r="U34" s="297" t="s">
        <v>74</v>
      </c>
      <c r="V34" s="297"/>
      <c r="W34" s="205">
        <v>1034.9499999999998</v>
      </c>
      <c r="X34" s="205">
        <v>0</v>
      </c>
      <c r="Y34" s="205">
        <v>0</v>
      </c>
      <c r="Z34" s="205">
        <v>0</v>
      </c>
      <c r="AA34" s="205">
        <v>0</v>
      </c>
      <c r="AB34" s="205">
        <v>6025.16</v>
      </c>
      <c r="AC34" s="205">
        <v>26</v>
      </c>
      <c r="AD34" s="205">
        <v>11692.35</v>
      </c>
      <c r="AE34" s="205">
        <v>4718.1799999999994</v>
      </c>
      <c r="AF34" s="205">
        <v>23496.640000000003</v>
      </c>
      <c r="AG34" s="215">
        <v>33</v>
      </c>
      <c r="AH34" s="225">
        <v>25</v>
      </c>
      <c r="AI34" s="226" t="s">
        <v>63</v>
      </c>
      <c r="AJ34" s="227">
        <v>7774.1012239700003</v>
      </c>
      <c r="AK34" s="227">
        <v>5773</v>
      </c>
      <c r="AL34" s="227"/>
      <c r="AM34" s="228"/>
      <c r="AN34" s="228"/>
      <c r="AO34" s="228"/>
      <c r="AP34" s="215">
        <v>33</v>
      </c>
      <c r="AQ34" s="225">
        <v>26</v>
      </c>
      <c r="AR34" s="226" t="s">
        <v>63</v>
      </c>
      <c r="AS34" s="227">
        <v>0</v>
      </c>
      <c r="AT34" s="227">
        <v>0</v>
      </c>
      <c r="AU34" s="227">
        <v>0</v>
      </c>
      <c r="AV34" s="228"/>
      <c r="AW34" s="228"/>
      <c r="AX34" s="215">
        <v>33</v>
      </c>
      <c r="AY34" s="225">
        <f t="shared" si="3"/>
        <v>26</v>
      </c>
      <c r="AZ34" s="226" t="s">
        <v>63</v>
      </c>
      <c r="BA34" s="227">
        <v>23961.461511409925</v>
      </c>
      <c r="BB34" s="227">
        <v>18405</v>
      </c>
      <c r="BC34" s="227">
        <v>0</v>
      </c>
      <c r="BD34" s="228"/>
      <c r="BE34" s="228"/>
      <c r="BF34" s="229"/>
      <c r="BG34" s="215">
        <v>33</v>
      </c>
      <c r="BH34" s="225">
        <v>26</v>
      </c>
      <c r="BI34" s="226" t="s">
        <v>63</v>
      </c>
      <c r="BJ34" s="227">
        <v>9</v>
      </c>
      <c r="BK34" s="227">
        <v>0</v>
      </c>
      <c r="BL34" s="227">
        <v>0</v>
      </c>
      <c r="BM34" s="228"/>
      <c r="BN34" s="228"/>
      <c r="BO34" s="229"/>
      <c r="BP34" s="215">
        <v>33</v>
      </c>
      <c r="BQ34" s="225">
        <v>25</v>
      </c>
      <c r="BR34" s="226" t="s">
        <v>63</v>
      </c>
      <c r="BS34" s="227">
        <v>31744.562735379925</v>
      </c>
      <c r="BT34" s="227">
        <v>24178</v>
      </c>
      <c r="BU34" s="227">
        <v>0</v>
      </c>
      <c r="BV34" s="228"/>
      <c r="BW34" s="228"/>
      <c r="BX34" s="229"/>
    </row>
    <row r="35" spans="2:76" ht="14.4" customHeight="1" x14ac:dyDescent="0.3">
      <c r="B35" s="117"/>
      <c r="K35" s="114"/>
      <c r="L35" s="114"/>
      <c r="M35" s="114"/>
      <c r="N35" s="114"/>
      <c r="S35" s="160" t="s">
        <v>214</v>
      </c>
      <c r="T35" s="119"/>
      <c r="X35" s="114"/>
      <c r="Y35" s="114"/>
      <c r="Z35" s="114"/>
      <c r="AA35" s="114"/>
      <c r="AF35" s="160" t="s">
        <v>214</v>
      </c>
      <c r="AG35" s="215">
        <v>58</v>
      </c>
      <c r="AH35" s="225">
        <v>26</v>
      </c>
      <c r="AI35" s="226" t="s">
        <v>73</v>
      </c>
      <c r="AJ35" s="227">
        <v>715.43884600000001</v>
      </c>
      <c r="AK35" s="227">
        <v>609</v>
      </c>
      <c r="AL35" s="227"/>
      <c r="AM35" s="228"/>
      <c r="AN35" s="228"/>
      <c r="AO35" s="228"/>
      <c r="AP35" s="215">
        <v>58</v>
      </c>
      <c r="AQ35" s="225">
        <v>27</v>
      </c>
      <c r="AR35" s="226" t="s">
        <v>73</v>
      </c>
      <c r="AS35" s="227">
        <v>0</v>
      </c>
      <c r="AT35" s="227">
        <v>0</v>
      </c>
      <c r="AU35" s="227">
        <v>0</v>
      </c>
      <c r="AV35" s="228"/>
      <c r="AW35" s="228"/>
      <c r="AX35" s="215">
        <v>58</v>
      </c>
      <c r="AY35" s="225">
        <f t="shared" si="3"/>
        <v>27</v>
      </c>
      <c r="AZ35" s="226" t="s">
        <v>73</v>
      </c>
      <c r="BA35" s="227">
        <v>1452.2669799999999</v>
      </c>
      <c r="BB35" s="227">
        <v>868</v>
      </c>
      <c r="BC35" s="227">
        <v>0</v>
      </c>
      <c r="BD35" s="228"/>
      <c r="BE35" s="228"/>
      <c r="BF35" s="229"/>
      <c r="BG35" s="215">
        <v>58</v>
      </c>
      <c r="BH35" s="225">
        <v>27</v>
      </c>
      <c r="BI35" s="226" t="s">
        <v>73</v>
      </c>
      <c r="BJ35" s="227">
        <v>11.803471999999999</v>
      </c>
      <c r="BK35" s="227">
        <v>11</v>
      </c>
      <c r="BL35" s="227">
        <v>0</v>
      </c>
      <c r="BM35" s="228"/>
      <c r="BN35" s="228"/>
      <c r="BO35" s="229"/>
      <c r="BP35" s="215">
        <v>58</v>
      </c>
      <c r="BQ35" s="225">
        <v>26</v>
      </c>
      <c r="BR35" s="226" t="s">
        <v>73</v>
      </c>
      <c r="BS35" s="227">
        <v>2179.5092979999999</v>
      </c>
      <c r="BT35" s="227">
        <v>1488</v>
      </c>
      <c r="BU35" s="227">
        <v>0</v>
      </c>
      <c r="BV35" s="228"/>
      <c r="BW35" s="228"/>
      <c r="BX35" s="229"/>
    </row>
    <row r="36" spans="2:76" ht="14.4" customHeight="1" x14ac:dyDescent="0.3">
      <c r="B36" s="117"/>
      <c r="K36" s="121"/>
      <c r="L36" s="120"/>
      <c r="M36" s="115"/>
      <c r="N36" s="114"/>
      <c r="S36" s="160" t="s">
        <v>43</v>
      </c>
      <c r="T36" s="119"/>
      <c r="X36" s="121"/>
      <c r="Y36" s="120"/>
      <c r="Z36" s="115"/>
      <c r="AA36" s="114"/>
      <c r="AF36" s="160" t="s">
        <v>43</v>
      </c>
      <c r="AH36" s="297" t="s">
        <v>74</v>
      </c>
      <c r="AI36" s="297"/>
      <c r="AJ36" s="205">
        <v>474727.95251929009</v>
      </c>
      <c r="AK36" s="205">
        <v>470598.9</v>
      </c>
      <c r="AL36" s="205">
        <v>513416.63999999996</v>
      </c>
      <c r="AM36" s="206">
        <v>8.1496544021468303E-2</v>
      </c>
      <c r="AN36" s="206">
        <v>9.0985635538034515E-2</v>
      </c>
      <c r="AO36" s="206">
        <v>1</v>
      </c>
      <c r="AQ36" s="297" t="s">
        <v>74</v>
      </c>
      <c r="AR36" s="297"/>
      <c r="AS36" s="205">
        <v>0</v>
      </c>
      <c r="AT36" s="205">
        <v>18702.579999999998</v>
      </c>
      <c r="AU36" s="205">
        <v>21766.26</v>
      </c>
      <c r="AV36" s="206">
        <f>+(AU36/AT36)-1</f>
        <v>0.16381055447964932</v>
      </c>
      <c r="AW36" s="206">
        <v>1</v>
      </c>
      <c r="AX36" s="13"/>
      <c r="AY36" s="297" t="s">
        <v>74</v>
      </c>
      <c r="AZ36" s="297"/>
      <c r="BA36" s="205">
        <v>535636.37098506943</v>
      </c>
      <c r="BB36" s="205">
        <v>487764.2</v>
      </c>
      <c r="BC36" s="205">
        <v>513598.15000000014</v>
      </c>
      <c r="BD36" s="224">
        <v>-4.1143996522378767E-2</v>
      </c>
      <c r="BE36" s="206">
        <v>5.2964014169141871E-2</v>
      </c>
      <c r="BF36" s="206">
        <v>1</v>
      </c>
      <c r="BG36" s="13"/>
      <c r="BH36" s="297" t="s">
        <v>74</v>
      </c>
      <c r="BI36" s="297"/>
      <c r="BJ36" s="205">
        <v>38662.880847799999</v>
      </c>
      <c r="BK36" s="205">
        <v>24204</v>
      </c>
      <c r="BL36" s="205">
        <v>23496.640000000003</v>
      </c>
      <c r="BM36" s="224">
        <v>-0.39226877343939537</v>
      </c>
      <c r="BN36" s="206">
        <v>-2.9224921500578316E-2</v>
      </c>
      <c r="BO36" s="206">
        <v>1</v>
      </c>
      <c r="BP36" s="13"/>
      <c r="BQ36" s="297" t="s">
        <v>74</v>
      </c>
      <c r="BR36" s="297"/>
      <c r="BS36" s="205">
        <v>1049027.2043521591</v>
      </c>
      <c r="BT36" s="205">
        <v>1001269.68</v>
      </c>
      <c r="BU36" s="205">
        <v>1072277.69</v>
      </c>
      <c r="BV36" s="206">
        <v>2.2163853855629467E-2</v>
      </c>
      <c r="BW36" s="206">
        <v>7.0917966875817084E-2</v>
      </c>
      <c r="BX36" s="206">
        <v>1</v>
      </c>
    </row>
    <row r="37" spans="2:76" ht="14.4" customHeight="1" x14ac:dyDescent="0.3">
      <c r="K37" s="114"/>
      <c r="L37" s="114"/>
      <c r="M37" s="114"/>
      <c r="N37" s="114"/>
      <c r="S37" s="158" t="s">
        <v>111</v>
      </c>
      <c r="T37" s="119"/>
      <c r="AF37" s="158" t="s">
        <v>111</v>
      </c>
      <c r="AO37" s="160" t="s">
        <v>214</v>
      </c>
      <c r="AW37" s="160" t="s">
        <v>214</v>
      </c>
      <c r="AX37" s="13"/>
      <c r="AY37" s="13"/>
      <c r="AZ37" s="13"/>
      <c r="BA37" s="13"/>
      <c r="BB37" s="13"/>
      <c r="BC37" s="13"/>
      <c r="BD37" s="13"/>
      <c r="BE37" s="13"/>
      <c r="BF37" s="160" t="s">
        <v>214</v>
      </c>
      <c r="BG37" s="157"/>
      <c r="BH37" s="13"/>
      <c r="BI37" s="13"/>
      <c r="BJ37" s="13"/>
      <c r="BK37" s="13"/>
      <c r="BL37" s="13"/>
      <c r="BM37" s="13"/>
      <c r="BN37" s="13"/>
      <c r="BO37" s="160" t="s">
        <v>214</v>
      </c>
      <c r="BP37" s="13"/>
      <c r="BQ37" s="13"/>
      <c r="BR37" s="13"/>
      <c r="BS37" s="159"/>
      <c r="BT37" s="159"/>
      <c r="BU37" s="13"/>
      <c r="BV37" s="13"/>
      <c r="BW37" s="13"/>
      <c r="BX37" s="160" t="s">
        <v>214</v>
      </c>
    </row>
    <row r="38" spans="2:76" ht="14.4" customHeight="1" x14ac:dyDescent="0.3">
      <c r="S38" s="13"/>
      <c r="T38" s="119"/>
      <c r="AG38" s="13"/>
      <c r="AO38" s="160" t="s">
        <v>43</v>
      </c>
      <c r="AP38" s="13"/>
      <c r="AW38" s="160" t="s">
        <v>43</v>
      </c>
      <c r="AX38" s="13"/>
      <c r="AY38" s="13"/>
      <c r="AZ38" s="13"/>
      <c r="BA38" s="13"/>
      <c r="BB38" s="13"/>
      <c r="BC38" s="13"/>
      <c r="BD38" s="13"/>
      <c r="BE38" s="13"/>
      <c r="BF38" s="160" t="s">
        <v>43</v>
      </c>
      <c r="BG38" s="157"/>
      <c r="BH38" s="13"/>
      <c r="BI38" s="13"/>
      <c r="BJ38" s="13"/>
      <c r="BK38" s="13"/>
      <c r="BL38" s="13"/>
      <c r="BM38" s="13"/>
      <c r="BN38" s="13"/>
      <c r="BO38" s="160" t="s">
        <v>43</v>
      </c>
      <c r="BP38" s="13"/>
      <c r="BQ38" s="13"/>
      <c r="BR38" s="13"/>
      <c r="BS38" s="13"/>
      <c r="BT38" s="13"/>
      <c r="BU38" s="13"/>
      <c r="BV38" s="13"/>
      <c r="BW38" s="13"/>
      <c r="BX38" s="160" t="s">
        <v>43</v>
      </c>
    </row>
    <row r="39" spans="2:76" s="13" customFormat="1" ht="14.4" customHeight="1" x14ac:dyDescent="0.3"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70"/>
      <c r="T39" s="157"/>
      <c r="U39" s="108"/>
      <c r="V39" s="108" t="s">
        <v>138</v>
      </c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H39" s="108"/>
      <c r="AI39" s="108"/>
      <c r="AJ39" s="108"/>
      <c r="AK39" s="108"/>
      <c r="AL39" s="108"/>
      <c r="AM39" s="108"/>
      <c r="AN39" s="108"/>
      <c r="AO39" s="158" t="s">
        <v>240</v>
      </c>
      <c r="AQ39" s="108"/>
      <c r="AR39" s="108"/>
      <c r="AS39" s="108"/>
      <c r="AT39" s="108"/>
      <c r="AU39" s="108"/>
      <c r="AV39" s="108"/>
      <c r="AW39" s="158" t="s">
        <v>240</v>
      </c>
      <c r="BF39" s="158" t="s">
        <v>240</v>
      </c>
      <c r="BO39" s="158" t="s">
        <v>240</v>
      </c>
      <c r="BX39" s="158" t="s">
        <v>240</v>
      </c>
    </row>
    <row r="40" spans="2:76" s="13" customFormat="1" ht="14.4" customHeight="1" x14ac:dyDescent="0.3">
      <c r="C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57"/>
      <c r="V40" s="13" t="s">
        <v>139</v>
      </c>
      <c r="AH40" s="108"/>
      <c r="AI40" s="108"/>
      <c r="AJ40" s="108"/>
      <c r="AK40" s="108"/>
      <c r="AL40" s="165"/>
      <c r="AM40" s="165"/>
      <c r="AN40" s="165"/>
      <c r="AO40" s="164" t="s">
        <v>241</v>
      </c>
      <c r="AQ40" s="108"/>
      <c r="AR40" s="108"/>
      <c r="AS40" s="108"/>
      <c r="AT40" s="108"/>
      <c r="AU40" s="165"/>
      <c r="AV40" s="165"/>
      <c r="AW40" s="158" t="s">
        <v>224</v>
      </c>
      <c r="BF40" s="164" t="s">
        <v>241</v>
      </c>
      <c r="BO40" s="164" t="s">
        <v>241</v>
      </c>
      <c r="BX40" s="164" t="s">
        <v>241</v>
      </c>
    </row>
    <row r="41" spans="2:76" s="13" customFormat="1" ht="14.4" customHeight="1" x14ac:dyDescent="0.3">
      <c r="C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V41" s="13" t="s">
        <v>140</v>
      </c>
      <c r="AO41" s="158" t="s">
        <v>242</v>
      </c>
      <c r="AW41" s="158"/>
      <c r="BF41" s="158" t="s">
        <v>242</v>
      </c>
      <c r="BO41" s="158" t="s">
        <v>242</v>
      </c>
      <c r="BX41" s="158" t="s">
        <v>242</v>
      </c>
    </row>
    <row r="42" spans="2:76" s="13" customFormat="1" ht="14.4" customHeight="1" x14ac:dyDescent="0.3">
      <c r="C42" s="108"/>
      <c r="V42" s="13" t="s">
        <v>141</v>
      </c>
    </row>
    <row r="43" spans="2:76" s="13" customFormat="1" ht="14.4" customHeight="1" x14ac:dyDescent="0.3">
      <c r="C43" s="108"/>
      <c r="V43" s="13" t="s">
        <v>142</v>
      </c>
      <c r="AZ43"/>
      <c r="BI43"/>
      <c r="BR43"/>
    </row>
    <row r="44" spans="2:76" s="13" customFormat="1" ht="14.4" customHeight="1" x14ac:dyDescent="0.3">
      <c r="C44" s="108"/>
      <c r="V44" s="13" t="s">
        <v>143</v>
      </c>
      <c r="AI44" s="156" t="s">
        <v>218</v>
      </c>
      <c r="AR44" s="156" t="s">
        <v>218</v>
      </c>
      <c r="AZ44" s="156" t="s">
        <v>218</v>
      </c>
      <c r="BI44" s="156" t="s">
        <v>218</v>
      </c>
      <c r="BR44" s="156" t="s">
        <v>218</v>
      </c>
    </row>
    <row r="45" spans="2:76" s="13" customFormat="1" ht="14.4" customHeight="1" x14ac:dyDescent="0.3">
      <c r="V45" s="13" t="s">
        <v>144</v>
      </c>
      <c r="AI45"/>
      <c r="BG45" s="108"/>
      <c r="BP45" s="108"/>
    </row>
    <row r="46" spans="2:76" s="13" customFormat="1" ht="14.4" customHeight="1" x14ac:dyDescent="0.3">
      <c r="C46" s="207" t="s">
        <v>29</v>
      </c>
      <c r="D46" s="208">
        <v>42977</v>
      </c>
      <c r="E46" s="208">
        <v>43342</v>
      </c>
      <c r="F46" s="122"/>
      <c r="V46" s="13" t="s">
        <v>145</v>
      </c>
      <c r="AX46" s="108"/>
      <c r="BG46" s="108"/>
      <c r="BP46" s="108"/>
    </row>
    <row r="47" spans="2:76" s="13" customFormat="1" ht="14.4" customHeight="1" x14ac:dyDescent="0.3">
      <c r="C47" s="202" t="s">
        <v>226</v>
      </c>
      <c r="D47" s="167">
        <v>0.48569515473664665</v>
      </c>
      <c r="E47" s="167">
        <v>0.51029039855363512</v>
      </c>
      <c r="F47" s="167"/>
      <c r="V47" s="13" t="s">
        <v>146</v>
      </c>
      <c r="AX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</row>
    <row r="48" spans="2:76" s="13" customFormat="1" ht="14.4" customHeight="1" x14ac:dyDescent="0.3">
      <c r="C48" s="202" t="s">
        <v>99</v>
      </c>
      <c r="D48" s="167">
        <v>0.51430484526335329</v>
      </c>
      <c r="E48" s="167">
        <v>0.48970960144636483</v>
      </c>
      <c r="F48" s="167"/>
      <c r="G48" s="108"/>
      <c r="AG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</row>
    <row r="49" spans="3:49" ht="14.4" customHeight="1" x14ac:dyDescent="0.3">
      <c r="C49" s="209" t="s">
        <v>38</v>
      </c>
      <c r="D49" s="212">
        <v>1</v>
      </c>
      <c r="E49" s="212">
        <v>1</v>
      </c>
      <c r="F49" s="171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</row>
    <row r="50" spans="3:49" ht="14.4" customHeight="1" x14ac:dyDescent="0.3"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</row>
    <row r="74" spans="3:6" ht="14.4" customHeight="1" x14ac:dyDescent="0.3">
      <c r="C74" s="296" t="s">
        <v>127</v>
      </c>
      <c r="D74" s="296"/>
      <c r="E74" s="296"/>
      <c r="F74" s="296"/>
    </row>
    <row r="76" spans="3:6" ht="14.4" customHeight="1" x14ac:dyDescent="0.3">
      <c r="C76" s="207" t="s">
        <v>128</v>
      </c>
      <c r="D76" s="208">
        <v>42977</v>
      </c>
      <c r="E76" s="208">
        <v>43342</v>
      </c>
      <c r="F76" s="208" t="s">
        <v>220</v>
      </c>
    </row>
    <row r="77" spans="3:6" ht="14.4" customHeight="1" x14ac:dyDescent="0.3">
      <c r="C77" s="199" t="s">
        <v>125</v>
      </c>
      <c r="D77" s="200">
        <v>9161</v>
      </c>
      <c r="E77" s="200">
        <v>11692.35</v>
      </c>
      <c r="F77" s="201">
        <v>0.27631808754502796</v>
      </c>
    </row>
    <row r="78" spans="3:6" ht="14.4" customHeight="1" x14ac:dyDescent="0.3">
      <c r="C78" s="199" t="s">
        <v>123</v>
      </c>
      <c r="D78" s="200">
        <v>8276.51</v>
      </c>
      <c r="E78" s="200">
        <v>6025.16</v>
      </c>
      <c r="F78" s="201">
        <v>-0.2720168283491472</v>
      </c>
    </row>
    <row r="79" spans="3:6" ht="14.4" customHeight="1" x14ac:dyDescent="0.3">
      <c r="C79" s="199" t="s">
        <v>126</v>
      </c>
      <c r="D79" s="200">
        <v>3357.51</v>
      </c>
      <c r="E79" s="200">
        <v>4718.1799999999994</v>
      </c>
      <c r="F79" s="201">
        <v>0.40526163734434117</v>
      </c>
    </row>
    <row r="80" spans="3:6" ht="14.4" customHeight="1" x14ac:dyDescent="0.3">
      <c r="C80" s="199" t="s">
        <v>118</v>
      </c>
      <c r="D80" s="200">
        <v>905.57999999999993</v>
      </c>
      <c r="E80" s="200">
        <v>1034.95</v>
      </c>
      <c r="F80" s="201">
        <v>0.14285872037810043</v>
      </c>
    </row>
    <row r="81" spans="3:6" ht="14.4" customHeight="1" x14ac:dyDescent="0.3">
      <c r="C81" s="199" t="s">
        <v>120</v>
      </c>
      <c r="D81" s="200">
        <v>370</v>
      </c>
      <c r="E81" s="200">
        <v>0</v>
      </c>
      <c r="F81" s="201">
        <v>-1</v>
      </c>
    </row>
    <row r="82" spans="3:6" ht="14.4" customHeight="1" x14ac:dyDescent="0.3">
      <c r="C82" s="199" t="s">
        <v>119</v>
      </c>
      <c r="D82" s="200">
        <v>0</v>
      </c>
      <c r="E82" s="200">
        <v>0</v>
      </c>
      <c r="F82" s="201">
        <v>0</v>
      </c>
    </row>
    <row r="83" spans="3:6" ht="14.4" customHeight="1" x14ac:dyDescent="0.3">
      <c r="C83" s="199" t="s">
        <v>121</v>
      </c>
      <c r="D83" s="200">
        <v>0</v>
      </c>
      <c r="E83" s="200">
        <v>0</v>
      </c>
      <c r="F83" s="201">
        <v>0</v>
      </c>
    </row>
    <row r="84" spans="3:6" ht="14.4" customHeight="1" x14ac:dyDescent="0.3">
      <c r="C84" s="199" t="s">
        <v>122</v>
      </c>
      <c r="D84" s="200">
        <v>0</v>
      </c>
      <c r="E84" s="200">
        <v>0</v>
      </c>
      <c r="F84" s="201">
        <v>0</v>
      </c>
    </row>
    <row r="85" spans="3:6" ht="14.4" customHeight="1" x14ac:dyDescent="0.3">
      <c r="C85" s="199" t="s">
        <v>124</v>
      </c>
      <c r="D85" s="200">
        <v>0</v>
      </c>
      <c r="E85" s="200">
        <v>26</v>
      </c>
      <c r="F85" s="201">
        <v>0</v>
      </c>
    </row>
    <row r="86" spans="3:6" ht="14.4" customHeight="1" x14ac:dyDescent="0.3">
      <c r="C86" s="209" t="s">
        <v>38</v>
      </c>
      <c r="D86" s="210">
        <v>22070.600000000006</v>
      </c>
      <c r="E86" s="210">
        <f>+SUM(E77:E85)</f>
        <v>23496.640000000003</v>
      </c>
      <c r="F86" s="214">
        <v>6.4612652125451753E-2</v>
      </c>
    </row>
    <row r="87" spans="3:6" ht="14.4" customHeight="1" x14ac:dyDescent="0.3">
      <c r="C87" s="166" t="s">
        <v>43</v>
      </c>
      <c r="D87" s="118"/>
      <c r="E87" s="118"/>
      <c r="F87" s="118"/>
    </row>
    <row r="88" spans="3:6" ht="14.4" customHeight="1" x14ac:dyDescent="0.3">
      <c r="C88" s="163" t="s">
        <v>111</v>
      </c>
      <c r="D88" s="123"/>
      <c r="E88" s="123"/>
      <c r="F88" s="123"/>
    </row>
  </sheetData>
  <sortState ref="BP10:BX33">
    <sortCondition descending="1" ref="BU10:BU33"/>
  </sortState>
  <mergeCells count="23">
    <mergeCell ref="C6:F6"/>
    <mergeCell ref="C74:F74"/>
    <mergeCell ref="AQ6:AW6"/>
    <mergeCell ref="AQ8:AR8"/>
    <mergeCell ref="AQ36:AR36"/>
    <mergeCell ref="BQ36:BR36"/>
    <mergeCell ref="AH36:AI36"/>
    <mergeCell ref="H34:I34"/>
    <mergeCell ref="U34:V34"/>
    <mergeCell ref="AY36:AZ36"/>
    <mergeCell ref="BH36:BI36"/>
    <mergeCell ref="BQ6:BX6"/>
    <mergeCell ref="BQ8:BR8"/>
    <mergeCell ref="BH6:BO6"/>
    <mergeCell ref="BH8:BI8"/>
    <mergeCell ref="H6:S6"/>
    <mergeCell ref="AH6:AO6"/>
    <mergeCell ref="AH8:AI8"/>
    <mergeCell ref="AY6:BF6"/>
    <mergeCell ref="AY8:AZ8"/>
    <mergeCell ref="U6:AF6"/>
    <mergeCell ref="H8:I8"/>
    <mergeCell ref="U8:V8"/>
  </mergeCells>
  <conditionalFormatting sqref="AM9:AN28 BD32:BE32 BV32:BW32">
    <cfRule type="cellIs" dxfId="35" priority="32" operator="lessThan">
      <formula>0</formula>
    </cfRule>
  </conditionalFormatting>
  <conditionalFormatting sqref="BD9:BE31">
    <cfRule type="cellIs" dxfId="34" priority="31" operator="lessThan">
      <formula>0</formula>
    </cfRule>
  </conditionalFormatting>
  <conditionalFormatting sqref="BV9:BW31">
    <cfRule type="cellIs" dxfId="33" priority="30" operator="lessThan">
      <formula>0</formula>
    </cfRule>
  </conditionalFormatting>
  <conditionalFormatting sqref="BM9:BN31">
    <cfRule type="cellIs" dxfId="32" priority="24" operator="lessThan">
      <formula>0</formula>
    </cfRule>
  </conditionalFormatting>
  <conditionalFormatting sqref="AM29:AN33">
    <cfRule type="cellIs" dxfId="31" priority="19" operator="lessThan">
      <formula>0</formula>
    </cfRule>
  </conditionalFormatting>
  <conditionalFormatting sqref="F9:F18">
    <cfRule type="cellIs" dxfId="30" priority="18" operator="lessThan">
      <formula>0</formula>
    </cfRule>
  </conditionalFormatting>
  <conditionalFormatting sqref="F77:F85">
    <cfRule type="cellIs" dxfId="29" priority="17" operator="lessThan">
      <formula>0</formula>
    </cfRule>
  </conditionalFormatting>
  <conditionalFormatting sqref="S9:S3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9:AF3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9:AL3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9:AU3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D36">
    <cfRule type="cellIs" dxfId="28" priority="8" operator="lessThan">
      <formula>0</formula>
    </cfRule>
  </conditionalFormatting>
  <conditionalFormatting sqref="BC9:BC3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M32:BN33">
    <cfRule type="cellIs" dxfId="27" priority="6" operator="lessThan">
      <formula>0</formula>
    </cfRule>
  </conditionalFormatting>
  <conditionalFormatting sqref="BM36">
    <cfRule type="cellIs" dxfId="26" priority="5" operator="lessThan">
      <formula>0</formula>
    </cfRule>
  </conditionalFormatting>
  <conditionalFormatting sqref="BL9:BL3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9:BU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9:AV33">
    <cfRule type="cellIs" dxfId="25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CN58"/>
  <sheetViews>
    <sheetView showGridLines="0" zoomScale="70" zoomScaleNormal="70" workbookViewId="0"/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4" width="17.21875" bestFit="1" customWidth="1"/>
    <col min="5" max="5" width="16.88671875" bestFit="1" customWidth="1"/>
    <col min="6" max="6" width="14.44140625" bestFit="1" customWidth="1"/>
    <col min="7" max="7" width="11.5546875" customWidth="1"/>
    <col min="8" max="8" width="4.109375" bestFit="1" customWidth="1"/>
    <col min="9" max="9" width="30.44140625" bestFit="1" customWidth="1"/>
    <col min="10" max="11" width="14.44140625" bestFit="1" customWidth="1"/>
    <col min="12" max="14" width="13.33203125" bestFit="1" customWidth="1"/>
    <col min="15" max="15" width="16.33203125" bestFit="1" customWidth="1"/>
    <col min="16" max="16" width="12.21875" bestFit="1" customWidth="1"/>
    <col min="17" max="17" width="13.6640625" customWidth="1"/>
    <col min="18" max="18" width="15.77734375" customWidth="1"/>
    <col min="19" max="19" width="11.6640625" customWidth="1"/>
    <col min="20" max="20" width="4.21875" bestFit="1" customWidth="1"/>
    <col min="21" max="21" width="29.77734375" bestFit="1" customWidth="1"/>
    <col min="22" max="22" width="14.6640625" bestFit="1" customWidth="1"/>
    <col min="23" max="23" width="14.44140625" bestFit="1" customWidth="1"/>
    <col min="24" max="26" width="13.33203125" bestFit="1" customWidth="1"/>
    <col min="27" max="27" width="16.33203125" bestFit="1" customWidth="1"/>
    <col min="28" max="28" width="12.21875" bestFit="1" customWidth="1"/>
    <col min="29" max="29" width="13.33203125" bestFit="1" customWidth="1"/>
    <col min="30" max="30" width="15.77734375" customWidth="1"/>
    <col min="31" max="31" width="11.33203125" customWidth="1"/>
    <col min="32" max="32" width="4.21875" bestFit="1" customWidth="1"/>
    <col min="33" max="33" width="29.77734375" bestFit="1" customWidth="1"/>
    <col min="34" max="34" width="14.6640625" bestFit="1" customWidth="1"/>
    <col min="35" max="35" width="14.44140625" bestFit="1" customWidth="1"/>
    <col min="36" max="38" width="13.33203125" bestFit="1" customWidth="1"/>
    <col min="39" max="39" width="16.33203125" bestFit="1" customWidth="1"/>
    <col min="40" max="40" width="12.21875" bestFit="1" customWidth="1"/>
    <col min="41" max="41" width="13.33203125" bestFit="1" customWidth="1"/>
    <col min="42" max="42" width="15.77734375" customWidth="1"/>
    <col min="43" max="43" width="12.77734375" customWidth="1"/>
    <col min="44" max="44" width="4.21875" bestFit="1" customWidth="1"/>
    <col min="45" max="45" width="29.77734375" bestFit="1" customWidth="1"/>
    <col min="46" max="46" width="18.21875" bestFit="1" customWidth="1"/>
    <col min="47" max="47" width="18" bestFit="1" customWidth="1"/>
    <col min="48" max="48" width="15.77734375" customWidth="1"/>
    <col min="49" max="49" width="11.5546875" customWidth="1"/>
    <col min="50" max="50" width="4.109375" bestFit="1" customWidth="1"/>
    <col min="51" max="51" width="33.5546875" bestFit="1" customWidth="1"/>
    <col min="52" max="54" width="14.44140625" bestFit="1" customWidth="1"/>
    <col min="55" max="55" width="11.77734375" customWidth="1"/>
    <col min="56" max="56" width="14.109375" bestFit="1" customWidth="1"/>
    <col min="57" max="57" width="9" customWidth="1"/>
    <col min="58" max="58" width="1.88671875" customWidth="1"/>
    <col min="59" max="85" width="0" hidden="1" customWidth="1"/>
    <col min="86" max="86" width="6.33203125" hidden="1" customWidth="1"/>
    <col min="87" max="87" width="11.5546875" hidden="1" customWidth="1"/>
    <col min="88" max="92" width="0" hidden="1" customWidth="1"/>
    <col min="93" max="16384" width="11.5546875" hidden="1"/>
  </cols>
  <sheetData>
    <row r="2" spans="2:57" ht="14.4" customHeight="1" x14ac:dyDescent="0.3">
      <c r="B2" s="13"/>
      <c r="C2" s="14" t="s">
        <v>2</v>
      </c>
    </row>
    <row r="3" spans="2:57" ht="15.6" x14ac:dyDescent="0.3">
      <c r="B3" s="13"/>
      <c r="C3" s="14" t="s">
        <v>1</v>
      </c>
      <c r="D3" s="3"/>
      <c r="E3" s="3"/>
      <c r="F3" s="3"/>
    </row>
    <row r="4" spans="2:57" ht="16.2" thickBot="1" x14ac:dyDescent="0.35">
      <c r="B4" s="15"/>
      <c r="C4" s="16" t="s">
        <v>3</v>
      </c>
      <c r="D4" s="12"/>
      <c r="E4" s="12"/>
      <c r="F4" s="1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</row>
    <row r="5" spans="2:57" ht="15" thickTop="1" x14ac:dyDescent="0.3">
      <c r="B5" s="1"/>
      <c r="C5" s="1"/>
      <c r="D5" s="3"/>
      <c r="E5" s="3"/>
      <c r="F5" s="3"/>
    </row>
    <row r="6" spans="2:57" ht="14.4" customHeight="1" x14ac:dyDescent="0.3">
      <c r="B6" s="1"/>
      <c r="C6" s="289" t="s">
        <v>49</v>
      </c>
      <c r="D6" s="289"/>
      <c r="E6" s="289"/>
      <c r="F6" s="289"/>
      <c r="H6" s="289" t="s">
        <v>247</v>
      </c>
      <c r="I6" s="289"/>
      <c r="J6" s="289"/>
      <c r="K6" s="289"/>
      <c r="L6" s="289"/>
      <c r="M6" s="289"/>
      <c r="N6" s="289"/>
      <c r="O6" s="289"/>
      <c r="P6" s="289"/>
      <c r="Q6" s="289"/>
      <c r="R6" s="289"/>
      <c r="T6" s="289" t="s">
        <v>248</v>
      </c>
      <c r="U6" s="289"/>
      <c r="V6" s="289"/>
      <c r="W6" s="289"/>
      <c r="X6" s="289"/>
      <c r="Y6" s="289"/>
      <c r="Z6" s="289"/>
      <c r="AA6" s="289"/>
      <c r="AB6" s="289"/>
      <c r="AC6" s="289"/>
      <c r="AD6" s="289"/>
      <c r="AF6" s="289" t="s">
        <v>249</v>
      </c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1"/>
      <c r="AR6" s="289" t="s">
        <v>250</v>
      </c>
      <c r="AS6" s="289"/>
      <c r="AT6" s="289"/>
      <c r="AU6" s="289"/>
      <c r="AV6" s="289"/>
      <c r="AX6" s="289" t="s">
        <v>94</v>
      </c>
      <c r="AY6" s="289"/>
      <c r="AZ6" s="289"/>
      <c r="BA6" s="289"/>
      <c r="BB6" s="289"/>
      <c r="BC6" s="289"/>
      <c r="BD6" s="289"/>
      <c r="BE6" s="289"/>
    </row>
    <row r="8" spans="2:57" x14ac:dyDescent="0.3">
      <c r="C8" s="207" t="s">
        <v>29</v>
      </c>
      <c r="D8" s="208">
        <v>42977</v>
      </c>
      <c r="E8" s="208">
        <v>43342</v>
      </c>
      <c r="F8" s="208" t="s">
        <v>220</v>
      </c>
      <c r="H8" s="290" t="s">
        <v>39</v>
      </c>
      <c r="I8" s="290"/>
      <c r="J8" s="203" t="s">
        <v>44</v>
      </c>
      <c r="K8" s="203" t="s">
        <v>45</v>
      </c>
      <c r="L8" s="203" t="s">
        <v>46</v>
      </c>
      <c r="M8" s="203" t="s">
        <v>47</v>
      </c>
      <c r="N8" s="203" t="s">
        <v>227</v>
      </c>
      <c r="O8" s="203" t="s">
        <v>48</v>
      </c>
      <c r="P8" s="203" t="s">
        <v>228</v>
      </c>
      <c r="Q8" s="203" t="s">
        <v>182</v>
      </c>
      <c r="R8" s="203" t="s">
        <v>38</v>
      </c>
      <c r="T8" s="290" t="s">
        <v>39</v>
      </c>
      <c r="U8" s="290"/>
      <c r="V8" s="278" t="s">
        <v>44</v>
      </c>
      <c r="W8" s="278" t="s">
        <v>45</v>
      </c>
      <c r="X8" s="278" t="s">
        <v>46</v>
      </c>
      <c r="Y8" s="278" t="s">
        <v>47</v>
      </c>
      <c r="Z8" s="278" t="s">
        <v>227</v>
      </c>
      <c r="AA8" s="278" t="s">
        <v>48</v>
      </c>
      <c r="AB8" s="278" t="s">
        <v>228</v>
      </c>
      <c r="AC8" s="278" t="s">
        <v>182</v>
      </c>
      <c r="AD8" s="278" t="s">
        <v>38</v>
      </c>
      <c r="AF8" s="290" t="s">
        <v>39</v>
      </c>
      <c r="AG8" s="290"/>
      <c r="AH8" s="278" t="s">
        <v>44</v>
      </c>
      <c r="AI8" s="278" t="s">
        <v>45</v>
      </c>
      <c r="AJ8" s="278" t="s">
        <v>46</v>
      </c>
      <c r="AK8" s="278" t="s">
        <v>47</v>
      </c>
      <c r="AL8" s="278" t="s">
        <v>227</v>
      </c>
      <c r="AM8" s="278" t="s">
        <v>48</v>
      </c>
      <c r="AN8" s="278" t="s">
        <v>228</v>
      </c>
      <c r="AO8" s="278" t="s">
        <v>182</v>
      </c>
      <c r="AP8" s="278" t="s">
        <v>38</v>
      </c>
      <c r="AR8" s="290" t="s">
        <v>39</v>
      </c>
      <c r="AS8" s="290"/>
      <c r="AT8" s="278" t="s">
        <v>246</v>
      </c>
      <c r="AU8" s="278" t="s">
        <v>245</v>
      </c>
      <c r="AV8" s="278" t="s">
        <v>38</v>
      </c>
      <c r="AX8" s="290" t="s">
        <v>39</v>
      </c>
      <c r="AY8" s="290"/>
      <c r="AZ8" s="203">
        <v>42977</v>
      </c>
      <c r="BA8" s="203">
        <v>43311</v>
      </c>
      <c r="BB8" s="203">
        <v>43342</v>
      </c>
      <c r="BC8" s="203" t="s">
        <v>40</v>
      </c>
      <c r="BD8" s="203" t="s">
        <v>41</v>
      </c>
      <c r="BE8" s="203" t="s">
        <v>42</v>
      </c>
    </row>
    <row r="9" spans="2:57" x14ac:dyDescent="0.3">
      <c r="C9" s="231" t="s">
        <v>44</v>
      </c>
      <c r="D9" s="182">
        <v>119526049.00000001</v>
      </c>
      <c r="E9" s="182">
        <v>128877913.5</v>
      </c>
      <c r="F9" s="232">
        <v>7.8241225057142039E-2</v>
      </c>
      <c r="G9" s="215">
        <v>24</v>
      </c>
      <c r="H9" s="218">
        <v>1</v>
      </c>
      <c r="I9" s="219" t="s">
        <v>75</v>
      </c>
      <c r="J9" s="233">
        <v>162129</v>
      </c>
      <c r="K9" s="233">
        <v>101419565</v>
      </c>
      <c r="L9" s="233">
        <v>0</v>
      </c>
      <c r="M9" s="233">
        <v>280709</v>
      </c>
      <c r="N9" s="233">
        <v>0</v>
      </c>
      <c r="O9" s="233">
        <v>0</v>
      </c>
      <c r="P9" s="233">
        <v>0</v>
      </c>
      <c r="Q9" s="233">
        <v>0</v>
      </c>
      <c r="R9" s="115">
        <v>101862403</v>
      </c>
      <c r="S9" s="215">
        <v>12</v>
      </c>
      <c r="T9" s="218">
        <v>5</v>
      </c>
      <c r="U9" s="219" t="s">
        <v>71</v>
      </c>
      <c r="V9" s="233">
        <v>6259419</v>
      </c>
      <c r="W9" s="233">
        <v>33918</v>
      </c>
      <c r="X9" s="233">
        <v>48523</v>
      </c>
      <c r="Y9" s="233">
        <v>108377</v>
      </c>
      <c r="Z9" s="233">
        <v>0</v>
      </c>
      <c r="AA9" s="233">
        <v>27471401</v>
      </c>
      <c r="AB9" s="233">
        <v>0</v>
      </c>
      <c r="AC9" s="233">
        <v>0</v>
      </c>
      <c r="AD9" s="115">
        <v>33921638</v>
      </c>
      <c r="AE9" s="215">
        <v>24</v>
      </c>
      <c r="AF9" s="218">
        <v>1</v>
      </c>
      <c r="AG9" s="219" t="s">
        <v>75</v>
      </c>
      <c r="AH9" s="233">
        <v>162129</v>
      </c>
      <c r="AI9" s="233">
        <v>101419565</v>
      </c>
      <c r="AJ9" s="233">
        <v>0</v>
      </c>
      <c r="AK9" s="233">
        <v>280709</v>
      </c>
      <c r="AL9" s="233">
        <v>0</v>
      </c>
      <c r="AM9" s="233">
        <v>0</v>
      </c>
      <c r="AN9" s="233">
        <v>0</v>
      </c>
      <c r="AO9" s="233">
        <v>0</v>
      </c>
      <c r="AP9" s="115">
        <v>101862403</v>
      </c>
      <c r="AQ9" s="215">
        <v>24</v>
      </c>
      <c r="AR9" s="218">
        <v>1</v>
      </c>
      <c r="AS9" s="219" t="s">
        <v>75</v>
      </c>
      <c r="AT9" s="233">
        <v>101862403</v>
      </c>
      <c r="AU9" s="173">
        <v>0</v>
      </c>
      <c r="AV9" s="233">
        <v>101862403</v>
      </c>
      <c r="AW9" s="215">
        <v>24</v>
      </c>
      <c r="AX9" s="218">
        <v>1</v>
      </c>
      <c r="AY9" s="219" t="s">
        <v>75</v>
      </c>
      <c r="AZ9" s="233">
        <v>92712620.07034561</v>
      </c>
      <c r="BA9" s="173">
        <v>100223442.68575202</v>
      </c>
      <c r="BB9" s="233">
        <v>101862403</v>
      </c>
      <c r="BC9" s="174">
        <v>9.8689724470217843E-2</v>
      </c>
      <c r="BD9" s="174">
        <v>1.6353063418375058E-2</v>
      </c>
      <c r="BE9" s="234">
        <v>0.20432202750109113</v>
      </c>
    </row>
    <row r="10" spans="2:57" x14ac:dyDescent="0.3">
      <c r="C10" s="231" t="s">
        <v>45</v>
      </c>
      <c r="D10" s="182">
        <v>103315698.82000001</v>
      </c>
      <c r="E10" s="182">
        <v>118384761.61999999</v>
      </c>
      <c r="F10" s="232">
        <v>0.14585453103553792</v>
      </c>
      <c r="G10" s="215">
        <v>31</v>
      </c>
      <c r="H10" s="218">
        <v>2</v>
      </c>
      <c r="I10" s="219" t="s">
        <v>56</v>
      </c>
      <c r="J10" s="233">
        <v>36337947.880000003</v>
      </c>
      <c r="K10" s="233">
        <v>1914518.75</v>
      </c>
      <c r="L10" s="233">
        <v>5433757.4000000004</v>
      </c>
      <c r="M10" s="233">
        <v>8757147.1500000004</v>
      </c>
      <c r="N10" s="233">
        <v>16941542.739999998</v>
      </c>
      <c r="O10" s="233">
        <v>6600452.3799999999</v>
      </c>
      <c r="P10" s="233">
        <v>0</v>
      </c>
      <c r="Q10" s="233">
        <v>5526697.9699999997</v>
      </c>
      <c r="R10" s="115">
        <v>81512064.269999996</v>
      </c>
      <c r="S10" s="215">
        <v>22</v>
      </c>
      <c r="T10" s="218">
        <v>3</v>
      </c>
      <c r="U10" s="219" t="s">
        <v>60</v>
      </c>
      <c r="V10" s="233">
        <v>6421475.5099999998</v>
      </c>
      <c r="W10" s="233">
        <v>1009401.56</v>
      </c>
      <c r="X10" s="233">
        <v>2129538.33</v>
      </c>
      <c r="Y10" s="233">
        <v>951359.46</v>
      </c>
      <c r="Z10" s="233">
        <v>0</v>
      </c>
      <c r="AA10" s="233">
        <v>17565195.609999999</v>
      </c>
      <c r="AB10" s="233">
        <v>0</v>
      </c>
      <c r="AC10" s="233">
        <v>0</v>
      </c>
      <c r="AD10" s="115">
        <v>28076970.469999999</v>
      </c>
      <c r="AE10" s="215">
        <v>31</v>
      </c>
      <c r="AF10" s="218">
        <v>2</v>
      </c>
      <c r="AG10" s="219" t="s">
        <v>56</v>
      </c>
      <c r="AH10" s="233">
        <v>31522540.579999998</v>
      </c>
      <c r="AI10" s="233">
        <v>1436202.52</v>
      </c>
      <c r="AJ10" s="233">
        <v>5433006.0700000003</v>
      </c>
      <c r="AK10" s="233">
        <v>8692113.5600000005</v>
      </c>
      <c r="AL10" s="233">
        <v>16941542.739999998</v>
      </c>
      <c r="AM10" s="233">
        <v>1203.71</v>
      </c>
      <c r="AN10" s="233">
        <v>0</v>
      </c>
      <c r="AO10" s="233">
        <v>5526697.9699999997</v>
      </c>
      <c r="AP10" s="115">
        <v>69553307.150000006</v>
      </c>
      <c r="AQ10" s="215">
        <v>31</v>
      </c>
      <c r="AR10" s="218">
        <v>2</v>
      </c>
      <c r="AS10" s="219" t="s">
        <v>56</v>
      </c>
      <c r="AT10" s="233">
        <v>69553307.150000006</v>
      </c>
      <c r="AU10" s="173">
        <v>11958757.119999999</v>
      </c>
      <c r="AV10" s="233">
        <v>81512064.270000011</v>
      </c>
      <c r="AW10" s="215">
        <v>31</v>
      </c>
      <c r="AX10" s="218">
        <v>2</v>
      </c>
      <c r="AY10" s="219" t="s">
        <v>56</v>
      </c>
      <c r="AZ10" s="233">
        <v>75137831.789734647</v>
      </c>
      <c r="BA10" s="173">
        <v>80787281.745389894</v>
      </c>
      <c r="BB10" s="233">
        <v>81512064.270000011</v>
      </c>
      <c r="BC10" s="174">
        <v>8.4833862362477808E-2</v>
      </c>
      <c r="BD10" s="174">
        <v>8.9714929002606691E-3</v>
      </c>
      <c r="BE10" s="234">
        <v>0.16350203555914197</v>
      </c>
    </row>
    <row r="11" spans="2:57" x14ac:dyDescent="0.3">
      <c r="C11" s="231" t="s">
        <v>48</v>
      </c>
      <c r="D11" s="182">
        <v>76543665.36999999</v>
      </c>
      <c r="E11" s="182">
        <v>78324308.00999999</v>
      </c>
      <c r="F11" s="232">
        <v>2.3263096056252985E-2</v>
      </c>
      <c r="G11" s="215">
        <v>22</v>
      </c>
      <c r="H11" s="218">
        <v>3</v>
      </c>
      <c r="I11" s="219" t="s">
        <v>60</v>
      </c>
      <c r="J11" s="233">
        <v>15165415.369999999</v>
      </c>
      <c r="K11" s="233">
        <v>1247203.1200000001</v>
      </c>
      <c r="L11" s="233">
        <v>17859902.07</v>
      </c>
      <c r="M11" s="233">
        <v>8201368.4199999999</v>
      </c>
      <c r="N11" s="233">
        <v>8036013.1399999997</v>
      </c>
      <c r="O11" s="233">
        <v>17565195.609999999</v>
      </c>
      <c r="P11" s="233">
        <v>0</v>
      </c>
      <c r="Q11" s="233">
        <v>0</v>
      </c>
      <c r="R11" s="115">
        <v>68075097.730000004</v>
      </c>
      <c r="S11" s="215">
        <v>21</v>
      </c>
      <c r="T11" s="218">
        <v>6</v>
      </c>
      <c r="U11" s="219" t="s">
        <v>59</v>
      </c>
      <c r="V11" s="233">
        <v>4714264.3899999997</v>
      </c>
      <c r="W11" s="233">
        <v>0</v>
      </c>
      <c r="X11" s="233">
        <v>5352.28</v>
      </c>
      <c r="Y11" s="233">
        <v>125.98</v>
      </c>
      <c r="Z11" s="233">
        <v>0</v>
      </c>
      <c r="AA11" s="233">
        <v>16288032.130000001</v>
      </c>
      <c r="AB11" s="233">
        <v>0</v>
      </c>
      <c r="AC11" s="233">
        <v>0</v>
      </c>
      <c r="AD11" s="115">
        <v>21007774.780000001</v>
      </c>
      <c r="AE11" s="215">
        <v>16</v>
      </c>
      <c r="AF11" s="218">
        <v>4</v>
      </c>
      <c r="AG11" s="219" t="s">
        <v>55</v>
      </c>
      <c r="AH11" s="233">
        <v>17006357.600000001</v>
      </c>
      <c r="AI11" s="233">
        <v>226035.08</v>
      </c>
      <c r="AJ11" s="233">
        <v>16274071.84</v>
      </c>
      <c r="AK11" s="233">
        <v>5407102.3799999999</v>
      </c>
      <c r="AL11" s="233">
        <v>5732665.5599999996</v>
      </c>
      <c r="AM11" s="233">
        <v>10800.78</v>
      </c>
      <c r="AN11" s="233">
        <v>494266.45</v>
      </c>
      <c r="AO11" s="233">
        <v>6229060.0700000003</v>
      </c>
      <c r="AP11" s="115">
        <v>51380359.760000005</v>
      </c>
      <c r="AQ11" s="215">
        <v>22</v>
      </c>
      <c r="AR11" s="218">
        <v>3</v>
      </c>
      <c r="AS11" s="219" t="s">
        <v>60</v>
      </c>
      <c r="AT11" s="233">
        <v>39998127.270000003</v>
      </c>
      <c r="AU11" s="173">
        <v>28076970.469999999</v>
      </c>
      <c r="AV11" s="233">
        <v>68075097.74000001</v>
      </c>
      <c r="AW11" s="215">
        <v>22</v>
      </c>
      <c r="AX11" s="218">
        <v>3</v>
      </c>
      <c r="AY11" s="219" t="s">
        <v>60</v>
      </c>
      <c r="AZ11" s="233">
        <v>67085599.790422335</v>
      </c>
      <c r="BA11" s="173">
        <v>67524392.489863217</v>
      </c>
      <c r="BB11" s="233">
        <v>68075097.74000001</v>
      </c>
      <c r="BC11" s="174">
        <v>1.4749781662068973E-2</v>
      </c>
      <c r="BD11" s="174">
        <v>8.1556490896155243E-3</v>
      </c>
      <c r="BE11" s="234">
        <v>0.1365493212699071</v>
      </c>
    </row>
    <row r="12" spans="2:57" x14ac:dyDescent="0.3">
      <c r="C12" s="231" t="s">
        <v>46</v>
      </c>
      <c r="D12" s="182">
        <v>51805892.390000001</v>
      </c>
      <c r="E12" s="182">
        <v>56545672.439999998</v>
      </c>
      <c r="F12" s="232">
        <v>9.1491138002574246E-2</v>
      </c>
      <c r="G12" s="215">
        <v>16</v>
      </c>
      <c r="H12" s="218">
        <v>4</v>
      </c>
      <c r="I12" s="219" t="s">
        <v>55</v>
      </c>
      <c r="J12" s="233">
        <v>20262784.489999998</v>
      </c>
      <c r="K12" s="233">
        <v>226035.08</v>
      </c>
      <c r="L12" s="233">
        <v>17006538.760000002</v>
      </c>
      <c r="M12" s="233">
        <v>5512684.5899999999</v>
      </c>
      <c r="N12" s="233">
        <v>5732665.5599999996</v>
      </c>
      <c r="O12" s="233">
        <v>10800.78</v>
      </c>
      <c r="P12" s="233">
        <v>494266.45</v>
      </c>
      <c r="Q12" s="233">
        <v>6229060.0700000003</v>
      </c>
      <c r="R12" s="115">
        <v>55474835.780000009</v>
      </c>
      <c r="S12" s="215">
        <v>23</v>
      </c>
      <c r="T12" s="218">
        <v>9</v>
      </c>
      <c r="U12" s="219" t="s">
        <v>206</v>
      </c>
      <c r="V12" s="233">
        <v>2692641.46</v>
      </c>
      <c r="W12" s="233">
        <v>944548.37</v>
      </c>
      <c r="X12" s="233">
        <v>2425044.08</v>
      </c>
      <c r="Y12" s="233">
        <v>8075452.0700000003</v>
      </c>
      <c r="Z12" s="233">
        <v>0</v>
      </c>
      <c r="AA12" s="233">
        <v>0</v>
      </c>
      <c r="AB12" s="233">
        <v>0</v>
      </c>
      <c r="AC12" s="233">
        <v>0</v>
      </c>
      <c r="AD12" s="115">
        <v>14137685.98</v>
      </c>
      <c r="AE12" s="215">
        <v>22</v>
      </c>
      <c r="AF12" s="218">
        <v>3</v>
      </c>
      <c r="AG12" s="219" t="s">
        <v>60</v>
      </c>
      <c r="AH12" s="233">
        <v>8743939.8599999994</v>
      </c>
      <c r="AI12" s="233">
        <v>237801.57</v>
      </c>
      <c r="AJ12" s="233">
        <v>15730363.74</v>
      </c>
      <c r="AK12" s="233">
        <v>7250008.96</v>
      </c>
      <c r="AL12" s="233">
        <v>8036013.1399999997</v>
      </c>
      <c r="AM12" s="233">
        <v>0</v>
      </c>
      <c r="AN12" s="233">
        <v>0</v>
      </c>
      <c r="AO12" s="233">
        <v>0</v>
      </c>
      <c r="AP12" s="115">
        <v>39998127.270000003</v>
      </c>
      <c r="AQ12" s="215">
        <v>16</v>
      </c>
      <c r="AR12" s="218">
        <v>4</v>
      </c>
      <c r="AS12" s="219" t="s">
        <v>55</v>
      </c>
      <c r="AT12" s="233">
        <v>51380359.760000005</v>
      </c>
      <c r="AU12" s="173">
        <v>4094476.02</v>
      </c>
      <c r="AV12" s="173">
        <v>55474835.780000009</v>
      </c>
      <c r="AW12" s="215">
        <v>16</v>
      </c>
      <c r="AX12" s="218">
        <v>4</v>
      </c>
      <c r="AY12" s="219" t="s">
        <v>55</v>
      </c>
      <c r="AZ12" s="233">
        <v>48914419.491026886</v>
      </c>
      <c r="BA12" s="173">
        <v>54809244.071912773</v>
      </c>
      <c r="BB12" s="173">
        <v>55474835.780000009</v>
      </c>
      <c r="BC12" s="174">
        <v>0.13412029330485264</v>
      </c>
      <c r="BD12" s="174">
        <v>1.2143785585036371E-2</v>
      </c>
      <c r="BE12" s="234">
        <v>0.11127492173790242</v>
      </c>
    </row>
    <row r="13" spans="2:57" x14ac:dyDescent="0.3">
      <c r="C13" s="231" t="s">
        <v>231</v>
      </c>
      <c r="D13" s="182">
        <v>48342035.140000008</v>
      </c>
      <c r="E13" s="182">
        <v>54633128.039999992</v>
      </c>
      <c r="F13" s="232">
        <v>0.13013711321380628</v>
      </c>
      <c r="G13" s="215">
        <v>12</v>
      </c>
      <c r="H13" s="218">
        <v>5</v>
      </c>
      <c r="I13" s="219" t="s">
        <v>71</v>
      </c>
      <c r="J13" s="233">
        <v>6895324</v>
      </c>
      <c r="K13" s="233">
        <v>246798</v>
      </c>
      <c r="L13" s="233">
        <v>49802</v>
      </c>
      <c r="M13" s="233">
        <v>180949</v>
      </c>
      <c r="N13" s="233">
        <v>2574232</v>
      </c>
      <c r="O13" s="233">
        <v>27583840</v>
      </c>
      <c r="P13" s="233">
        <v>0</v>
      </c>
      <c r="Q13" s="233">
        <v>0</v>
      </c>
      <c r="R13" s="115">
        <v>37530945</v>
      </c>
      <c r="S13" s="215">
        <v>31</v>
      </c>
      <c r="T13" s="218">
        <v>2</v>
      </c>
      <c r="U13" s="219" t="s">
        <v>56</v>
      </c>
      <c r="V13" s="233">
        <v>4815407.3</v>
      </c>
      <c r="W13" s="233">
        <v>478316.23</v>
      </c>
      <c r="X13" s="233">
        <v>751.33</v>
      </c>
      <c r="Y13" s="233">
        <v>65033.59</v>
      </c>
      <c r="Z13" s="233">
        <v>0</v>
      </c>
      <c r="AA13" s="233">
        <v>6599248.6699999999</v>
      </c>
      <c r="AB13" s="233">
        <v>0</v>
      </c>
      <c r="AC13" s="233">
        <v>0</v>
      </c>
      <c r="AD13" s="115">
        <v>11958757.119999999</v>
      </c>
      <c r="AE13" s="215">
        <v>42</v>
      </c>
      <c r="AF13" s="218">
        <v>7</v>
      </c>
      <c r="AG13" s="219" t="s">
        <v>57</v>
      </c>
      <c r="AH13" s="233">
        <v>4321463.51</v>
      </c>
      <c r="AI13" s="233">
        <v>1984.71</v>
      </c>
      <c r="AJ13" s="233">
        <v>4642322.2</v>
      </c>
      <c r="AK13" s="233">
        <v>2484997.7999999998</v>
      </c>
      <c r="AL13" s="233">
        <v>4791847.8600000003</v>
      </c>
      <c r="AM13" s="233">
        <v>0</v>
      </c>
      <c r="AN13" s="233">
        <v>1458031.3</v>
      </c>
      <c r="AO13" s="233">
        <v>0</v>
      </c>
      <c r="AP13" s="115">
        <v>17700647.379999999</v>
      </c>
      <c r="AQ13" s="215">
        <v>12</v>
      </c>
      <c r="AR13" s="218">
        <v>5</v>
      </c>
      <c r="AS13" s="219" t="s">
        <v>71</v>
      </c>
      <c r="AT13" s="233">
        <v>3609307</v>
      </c>
      <c r="AU13" s="173">
        <v>33921638</v>
      </c>
      <c r="AV13" s="173">
        <v>37530945</v>
      </c>
      <c r="AW13" s="215">
        <v>12</v>
      </c>
      <c r="AX13" s="218">
        <v>5</v>
      </c>
      <c r="AY13" s="219" t="s">
        <v>71</v>
      </c>
      <c r="AZ13" s="233">
        <v>34628923.752389632</v>
      </c>
      <c r="BA13" s="173">
        <v>38198405.435815021</v>
      </c>
      <c r="BB13" s="173">
        <v>37530945</v>
      </c>
      <c r="BC13" s="174">
        <v>8.3803391302627706E-2</v>
      </c>
      <c r="BD13" s="174">
        <v>-1.7473515666421191E-2</v>
      </c>
      <c r="BE13" s="234">
        <v>7.5281934753021085E-2</v>
      </c>
    </row>
    <row r="14" spans="2:57" x14ac:dyDescent="0.3">
      <c r="C14" s="231" t="s">
        <v>47</v>
      </c>
      <c r="D14" s="182">
        <v>40625755.679999992</v>
      </c>
      <c r="E14" s="182">
        <v>45668345.289999999</v>
      </c>
      <c r="F14" s="232">
        <v>0.12412297385233551</v>
      </c>
      <c r="G14" s="215">
        <v>21</v>
      </c>
      <c r="H14" s="218">
        <v>6</v>
      </c>
      <c r="I14" s="219" t="s">
        <v>59</v>
      </c>
      <c r="J14" s="233">
        <v>10495153.85</v>
      </c>
      <c r="K14" s="233">
        <v>75536.81</v>
      </c>
      <c r="L14" s="233">
        <v>674366.78</v>
      </c>
      <c r="M14" s="233">
        <v>1713612.18</v>
      </c>
      <c r="N14" s="233">
        <v>2933534.49</v>
      </c>
      <c r="O14" s="233">
        <v>16288032.130000001</v>
      </c>
      <c r="P14" s="233">
        <v>0</v>
      </c>
      <c r="Q14" s="233">
        <v>695712.47</v>
      </c>
      <c r="R14" s="115">
        <v>32875948.710000001</v>
      </c>
      <c r="S14" s="215">
        <v>3</v>
      </c>
      <c r="T14" s="218">
        <v>10</v>
      </c>
      <c r="U14" s="219" t="s">
        <v>61</v>
      </c>
      <c r="V14" s="233">
        <v>2005084.11</v>
      </c>
      <c r="W14" s="233">
        <v>0</v>
      </c>
      <c r="X14" s="233">
        <v>0</v>
      </c>
      <c r="Y14" s="233">
        <v>310116.33</v>
      </c>
      <c r="Z14" s="233">
        <v>0</v>
      </c>
      <c r="AA14" s="233">
        <v>2069831.54</v>
      </c>
      <c r="AB14" s="233">
        <v>0</v>
      </c>
      <c r="AC14" s="233">
        <v>0</v>
      </c>
      <c r="AD14" s="115">
        <v>4385031.9800000004</v>
      </c>
      <c r="AE14" s="215">
        <v>20</v>
      </c>
      <c r="AF14" s="218">
        <v>8</v>
      </c>
      <c r="AG14" s="219" t="s">
        <v>58</v>
      </c>
      <c r="AH14" s="233">
        <v>10023413.949999999</v>
      </c>
      <c r="AI14" s="233">
        <v>95220.89</v>
      </c>
      <c r="AJ14" s="233">
        <v>1928778.52</v>
      </c>
      <c r="AK14" s="233">
        <v>1742492.87</v>
      </c>
      <c r="AL14" s="233">
        <v>2125623.4700000002</v>
      </c>
      <c r="AM14" s="233">
        <v>0</v>
      </c>
      <c r="AN14" s="233">
        <v>0</v>
      </c>
      <c r="AO14" s="233">
        <v>942876.73</v>
      </c>
      <c r="AP14" s="115">
        <v>16858406.43</v>
      </c>
      <c r="AQ14" s="215">
        <v>21</v>
      </c>
      <c r="AR14" s="218">
        <v>6</v>
      </c>
      <c r="AS14" s="219" t="s">
        <v>59</v>
      </c>
      <c r="AT14" s="233">
        <v>11868173.930000002</v>
      </c>
      <c r="AU14" s="173">
        <v>21007774.780000001</v>
      </c>
      <c r="AV14" s="173">
        <v>32875948.710000001</v>
      </c>
      <c r="AW14" s="215">
        <v>21</v>
      </c>
      <c r="AX14" s="218">
        <v>6</v>
      </c>
      <c r="AY14" s="219" t="s">
        <v>59</v>
      </c>
      <c r="AZ14" s="233">
        <v>32748817.897550806</v>
      </c>
      <c r="BA14" s="173">
        <v>33242558.139312301</v>
      </c>
      <c r="BB14" s="173">
        <v>32875948.710000001</v>
      </c>
      <c r="BC14" s="174">
        <v>3.8819969883157057E-3</v>
      </c>
      <c r="BD14" s="174">
        <v>-1.1028315804575528E-2</v>
      </c>
      <c r="BE14" s="234">
        <v>6.5944649827759133E-2</v>
      </c>
    </row>
    <row r="15" spans="2:57" x14ac:dyDescent="0.3">
      <c r="C15" s="231" t="s">
        <v>232</v>
      </c>
      <c r="D15" s="182">
        <v>11873308.48</v>
      </c>
      <c r="E15" s="182">
        <v>13848086.949999999</v>
      </c>
      <c r="F15" s="232">
        <v>0.16632082568446815</v>
      </c>
      <c r="G15" s="215">
        <v>42</v>
      </c>
      <c r="H15" s="218">
        <v>7</v>
      </c>
      <c r="I15" s="219" t="s">
        <v>57</v>
      </c>
      <c r="J15" s="233">
        <v>5784563.3300000001</v>
      </c>
      <c r="K15" s="233">
        <v>1015151.9</v>
      </c>
      <c r="L15" s="233">
        <v>4673437.58</v>
      </c>
      <c r="M15" s="233">
        <v>2537005.48</v>
      </c>
      <c r="N15" s="233">
        <v>4791847.8600000003</v>
      </c>
      <c r="O15" s="233">
        <v>1050749.6599999999</v>
      </c>
      <c r="P15" s="233">
        <v>1458031.3</v>
      </c>
      <c r="Q15" s="233">
        <v>0</v>
      </c>
      <c r="R15" s="115">
        <v>21310787.110000003</v>
      </c>
      <c r="S15" s="215">
        <v>16</v>
      </c>
      <c r="T15" s="218">
        <v>4</v>
      </c>
      <c r="U15" s="219" t="s">
        <v>55</v>
      </c>
      <c r="V15" s="233">
        <v>3256426.89</v>
      </c>
      <c r="W15" s="233">
        <v>0</v>
      </c>
      <c r="X15" s="233">
        <v>732466.92</v>
      </c>
      <c r="Y15" s="233">
        <v>105582.21</v>
      </c>
      <c r="Z15" s="233">
        <v>0</v>
      </c>
      <c r="AA15" s="233">
        <v>0</v>
      </c>
      <c r="AB15" s="233">
        <v>0</v>
      </c>
      <c r="AC15" s="233">
        <v>0</v>
      </c>
      <c r="AD15" s="115">
        <v>4094476.02</v>
      </c>
      <c r="AE15" s="215">
        <v>21</v>
      </c>
      <c r="AF15" s="218">
        <v>6</v>
      </c>
      <c r="AG15" s="219" t="s">
        <v>59</v>
      </c>
      <c r="AH15" s="233">
        <v>5780889.46</v>
      </c>
      <c r="AI15" s="233">
        <v>75536.81</v>
      </c>
      <c r="AJ15" s="233">
        <v>669014.5</v>
      </c>
      <c r="AK15" s="233">
        <v>1713486.2</v>
      </c>
      <c r="AL15" s="233">
        <v>2933534.49</v>
      </c>
      <c r="AM15" s="233">
        <v>0</v>
      </c>
      <c r="AN15" s="233">
        <v>0</v>
      </c>
      <c r="AO15" s="233">
        <v>695712.47</v>
      </c>
      <c r="AP15" s="115">
        <v>11868173.930000002</v>
      </c>
      <c r="AQ15" s="215">
        <v>42</v>
      </c>
      <c r="AR15" s="218">
        <v>7</v>
      </c>
      <c r="AS15" s="219" t="s">
        <v>57</v>
      </c>
      <c r="AT15" s="233">
        <v>17700647.379999999</v>
      </c>
      <c r="AU15" s="173">
        <v>3610139.7399999993</v>
      </c>
      <c r="AV15" s="173">
        <v>21310787.119999997</v>
      </c>
      <c r="AW15" s="215">
        <v>42</v>
      </c>
      <c r="AX15" s="218">
        <v>7</v>
      </c>
      <c r="AY15" s="219" t="s">
        <v>57</v>
      </c>
      <c r="AZ15" s="233">
        <v>17517637.129981212</v>
      </c>
      <c r="BA15" s="173">
        <v>21022943.025401443</v>
      </c>
      <c r="BB15" s="173">
        <v>21310787.119999997</v>
      </c>
      <c r="BC15" s="174">
        <v>0.21653319804911697</v>
      </c>
      <c r="BD15" s="174">
        <v>1.3691902901071362E-2</v>
      </c>
      <c r="BE15" s="234">
        <v>4.2746519851907853E-2</v>
      </c>
    </row>
    <row r="16" spans="2:57" x14ac:dyDescent="0.3">
      <c r="B16" s="4"/>
      <c r="C16" s="231" t="s">
        <v>233</v>
      </c>
      <c r="D16" s="182">
        <v>1962507.82</v>
      </c>
      <c r="E16" s="182">
        <v>2256312.9799999995</v>
      </c>
      <c r="F16" s="232">
        <v>0.14970903912117883</v>
      </c>
      <c r="G16" s="215">
        <v>20</v>
      </c>
      <c r="H16" s="218">
        <v>8</v>
      </c>
      <c r="I16" s="219" t="s">
        <v>58</v>
      </c>
      <c r="J16" s="233">
        <v>11224679.619999999</v>
      </c>
      <c r="K16" s="233">
        <v>95220.89</v>
      </c>
      <c r="L16" s="233">
        <v>1928778.52</v>
      </c>
      <c r="M16" s="233">
        <v>1742492.87</v>
      </c>
      <c r="N16" s="233">
        <v>2542179.77</v>
      </c>
      <c r="O16" s="233">
        <v>3314.96</v>
      </c>
      <c r="P16" s="233">
        <v>0</v>
      </c>
      <c r="Q16" s="233">
        <v>942876.73</v>
      </c>
      <c r="R16" s="115">
        <v>18479543.359999999</v>
      </c>
      <c r="S16" s="215">
        <v>42</v>
      </c>
      <c r="T16" s="218">
        <v>7</v>
      </c>
      <c r="U16" s="219" t="s">
        <v>57</v>
      </c>
      <c r="V16" s="233">
        <v>1463099.82</v>
      </c>
      <c r="W16" s="233">
        <v>1013167.19</v>
      </c>
      <c r="X16" s="233">
        <v>31115.38</v>
      </c>
      <c r="Y16" s="233">
        <v>52007.69</v>
      </c>
      <c r="Z16" s="233">
        <v>0</v>
      </c>
      <c r="AA16" s="233">
        <v>1050749.6599999999</v>
      </c>
      <c r="AB16" s="233">
        <v>0</v>
      </c>
      <c r="AC16" s="233">
        <v>0</v>
      </c>
      <c r="AD16" s="115">
        <v>3610139.7399999993</v>
      </c>
      <c r="AE16" s="215">
        <v>25</v>
      </c>
      <c r="AF16" s="218">
        <v>11</v>
      </c>
      <c r="AG16" s="219" t="s">
        <v>64</v>
      </c>
      <c r="AH16" s="233">
        <v>3893832.24</v>
      </c>
      <c r="AI16" s="233">
        <v>954.36</v>
      </c>
      <c r="AJ16" s="233">
        <v>1268773.75</v>
      </c>
      <c r="AK16" s="233">
        <v>1867244.9</v>
      </c>
      <c r="AL16" s="233">
        <v>772160.15</v>
      </c>
      <c r="AM16" s="233">
        <v>133.97</v>
      </c>
      <c r="AN16" s="233">
        <v>0</v>
      </c>
      <c r="AO16" s="233">
        <v>78721.100000000006</v>
      </c>
      <c r="AP16" s="115">
        <v>7881820.4699999997</v>
      </c>
      <c r="AQ16" s="215">
        <v>20</v>
      </c>
      <c r="AR16" s="218">
        <v>8</v>
      </c>
      <c r="AS16" s="219" t="s">
        <v>58</v>
      </c>
      <c r="AT16" s="233">
        <v>16858406.43</v>
      </c>
      <c r="AU16" s="173">
        <v>1621136.93</v>
      </c>
      <c r="AV16" s="173">
        <v>18479543.359999999</v>
      </c>
      <c r="AW16" s="215">
        <v>20</v>
      </c>
      <c r="AX16" s="218">
        <v>8</v>
      </c>
      <c r="AY16" s="219" t="s">
        <v>58</v>
      </c>
      <c r="AZ16" s="233">
        <v>16442086.67351744</v>
      </c>
      <c r="BA16" s="173">
        <v>17847099.115716111</v>
      </c>
      <c r="BB16" s="173">
        <v>18479543.359999999</v>
      </c>
      <c r="BC16" s="174">
        <v>0.1239171600867548</v>
      </c>
      <c r="BD16" s="174">
        <v>3.5436809096160538E-2</v>
      </c>
      <c r="BE16" s="234">
        <v>3.7067432687696619E-2</v>
      </c>
    </row>
    <row r="17" spans="2:57" x14ac:dyDescent="0.3">
      <c r="B17" s="4"/>
      <c r="C17" s="209" t="s">
        <v>38</v>
      </c>
      <c r="D17" s="210">
        <v>453994912.69999999</v>
      </c>
      <c r="E17" s="210">
        <v>498538528.83000004</v>
      </c>
      <c r="F17" s="211">
        <v>9.8114791342242436E-2</v>
      </c>
      <c r="G17" s="215">
        <v>23</v>
      </c>
      <c r="H17" s="218">
        <v>9</v>
      </c>
      <c r="I17" s="219" t="s">
        <v>206</v>
      </c>
      <c r="J17" s="233">
        <v>2692641.46</v>
      </c>
      <c r="K17" s="233">
        <v>944548.37</v>
      </c>
      <c r="L17" s="233">
        <v>2425044.08</v>
      </c>
      <c r="M17" s="233">
        <v>8075452.0700000003</v>
      </c>
      <c r="N17" s="233">
        <v>1119512.4099999999</v>
      </c>
      <c r="O17" s="233">
        <v>0</v>
      </c>
      <c r="P17" s="233">
        <v>2548.4</v>
      </c>
      <c r="Q17" s="233">
        <v>47771.199999999997</v>
      </c>
      <c r="R17" s="115">
        <v>15307517.99</v>
      </c>
      <c r="S17" s="215">
        <v>18</v>
      </c>
      <c r="T17" s="218">
        <v>15</v>
      </c>
      <c r="U17" s="219" t="s">
        <v>65</v>
      </c>
      <c r="V17" s="233">
        <v>746057.3</v>
      </c>
      <c r="W17" s="233">
        <v>0</v>
      </c>
      <c r="X17" s="233">
        <v>11278.67</v>
      </c>
      <c r="Y17" s="233">
        <v>684937.12</v>
      </c>
      <c r="Z17" s="233">
        <v>0</v>
      </c>
      <c r="AA17" s="233">
        <v>933646.12</v>
      </c>
      <c r="AB17" s="233">
        <v>0</v>
      </c>
      <c r="AC17" s="233">
        <v>0</v>
      </c>
      <c r="AD17" s="115">
        <v>2375919.21</v>
      </c>
      <c r="AE17" s="215">
        <v>59</v>
      </c>
      <c r="AF17" s="218">
        <v>13</v>
      </c>
      <c r="AG17" s="219" t="s">
        <v>67</v>
      </c>
      <c r="AH17" s="233">
        <v>3167177.7</v>
      </c>
      <c r="AI17" s="233">
        <v>191160.24</v>
      </c>
      <c r="AJ17" s="233">
        <v>2226141.27</v>
      </c>
      <c r="AK17" s="233">
        <v>935618.71</v>
      </c>
      <c r="AL17" s="233">
        <v>518752.81</v>
      </c>
      <c r="AM17" s="233">
        <v>0</v>
      </c>
      <c r="AN17" s="233">
        <v>30332.86</v>
      </c>
      <c r="AO17" s="233">
        <v>0</v>
      </c>
      <c r="AP17" s="115">
        <v>7069183.5900000008</v>
      </c>
      <c r="AQ17" s="215">
        <v>23</v>
      </c>
      <c r="AR17" s="218">
        <v>9</v>
      </c>
      <c r="AS17" s="219" t="s">
        <v>206</v>
      </c>
      <c r="AT17" s="233">
        <v>1169832.0099999998</v>
      </c>
      <c r="AU17" s="173">
        <v>14137685.98</v>
      </c>
      <c r="AV17" s="173">
        <v>15307517.99</v>
      </c>
      <c r="AW17" s="215">
        <v>23</v>
      </c>
      <c r="AX17" s="218">
        <v>9</v>
      </c>
      <c r="AY17" s="219" t="s">
        <v>206</v>
      </c>
      <c r="AZ17" s="233">
        <v>11554925.74713858</v>
      </c>
      <c r="BA17" s="173">
        <v>15071910.798311271</v>
      </c>
      <c r="BB17" s="173">
        <v>15307517.99</v>
      </c>
      <c r="BC17" s="174">
        <v>0.32476125982814708</v>
      </c>
      <c r="BD17" s="174">
        <v>1.5632204492288304E-2</v>
      </c>
      <c r="BE17" s="234">
        <v>3.0704784293437759E-2</v>
      </c>
    </row>
    <row r="18" spans="2:57" x14ac:dyDescent="0.3">
      <c r="B18" s="4"/>
      <c r="C18" s="106" t="s">
        <v>27</v>
      </c>
      <c r="D18" s="6"/>
      <c r="E18" s="6"/>
      <c r="F18" s="6"/>
      <c r="G18" s="215">
        <v>3</v>
      </c>
      <c r="H18" s="218">
        <v>10</v>
      </c>
      <c r="I18" s="219" t="s">
        <v>61</v>
      </c>
      <c r="J18" s="233">
        <v>2275383.6800000002</v>
      </c>
      <c r="K18" s="233">
        <v>81001.98</v>
      </c>
      <c r="L18" s="233">
        <v>351638.11</v>
      </c>
      <c r="M18" s="233">
        <v>1276344.83</v>
      </c>
      <c r="N18" s="233">
        <v>4708646.0199999996</v>
      </c>
      <c r="O18" s="233">
        <v>2069831.54</v>
      </c>
      <c r="P18" s="233">
        <v>0</v>
      </c>
      <c r="Q18" s="233">
        <v>0</v>
      </c>
      <c r="R18" s="115">
        <v>10762846.16</v>
      </c>
      <c r="S18" s="215">
        <v>39</v>
      </c>
      <c r="T18" s="218">
        <v>22</v>
      </c>
      <c r="U18" s="219" t="s">
        <v>62</v>
      </c>
      <c r="V18" s="233">
        <v>1505518.73</v>
      </c>
      <c r="W18" s="233">
        <v>0</v>
      </c>
      <c r="X18" s="233">
        <v>17913.12</v>
      </c>
      <c r="Y18" s="233">
        <v>65507.21</v>
      </c>
      <c r="Z18" s="233">
        <v>502239.77</v>
      </c>
      <c r="AA18" s="233">
        <v>34796.35</v>
      </c>
      <c r="AB18" s="233">
        <v>0</v>
      </c>
      <c r="AC18" s="233">
        <v>0</v>
      </c>
      <c r="AD18" s="115">
        <v>2125975.1800000002</v>
      </c>
      <c r="AE18" s="215">
        <v>40</v>
      </c>
      <c r="AF18" s="218">
        <v>12</v>
      </c>
      <c r="AG18" s="219" t="s">
        <v>70</v>
      </c>
      <c r="AH18" s="233">
        <v>321122.81</v>
      </c>
      <c r="AI18" s="233">
        <v>0</v>
      </c>
      <c r="AJ18" s="233">
        <v>36616.61</v>
      </c>
      <c r="AK18" s="233">
        <v>23317.7</v>
      </c>
      <c r="AL18" s="233">
        <v>141749.04999999999</v>
      </c>
      <c r="AM18" s="233">
        <v>6024249.5099999998</v>
      </c>
      <c r="AN18" s="233">
        <v>0</v>
      </c>
      <c r="AO18" s="233">
        <v>48138.99</v>
      </c>
      <c r="AP18" s="115">
        <v>6595194.6699999999</v>
      </c>
      <c r="AQ18" s="215">
        <v>3</v>
      </c>
      <c r="AR18" s="218">
        <v>10</v>
      </c>
      <c r="AS18" s="219" t="s">
        <v>61</v>
      </c>
      <c r="AT18" s="233">
        <v>6377814.1699999999</v>
      </c>
      <c r="AU18" s="173">
        <v>4385031.9800000004</v>
      </c>
      <c r="AV18" s="173">
        <v>10762846.15</v>
      </c>
      <c r="AW18" s="215">
        <v>3</v>
      </c>
      <c r="AX18" s="218">
        <v>10</v>
      </c>
      <c r="AY18" s="219" t="s">
        <v>61</v>
      </c>
      <c r="AZ18" s="233">
        <v>8826227.7062808499</v>
      </c>
      <c r="BA18" s="173">
        <v>10337275.41983798</v>
      </c>
      <c r="BB18" s="173">
        <v>10762846.15</v>
      </c>
      <c r="BC18" s="174">
        <v>0.21941632463674487</v>
      </c>
      <c r="BD18" s="174">
        <v>4.1168558723444715E-2</v>
      </c>
      <c r="BE18" s="234">
        <v>2.1588795102843911E-2</v>
      </c>
    </row>
    <row r="19" spans="2:57" x14ac:dyDescent="0.3">
      <c r="B19" s="4"/>
      <c r="C19" s="51" t="s">
        <v>111</v>
      </c>
      <c r="D19" s="52"/>
      <c r="E19" s="52"/>
      <c r="F19" s="52"/>
      <c r="G19" s="215">
        <v>25</v>
      </c>
      <c r="H19" s="218">
        <v>11</v>
      </c>
      <c r="I19" s="219" t="s">
        <v>64</v>
      </c>
      <c r="J19" s="233">
        <v>4642347.3099999996</v>
      </c>
      <c r="K19" s="233">
        <v>124681.96</v>
      </c>
      <c r="L19" s="233">
        <v>1683791.02</v>
      </c>
      <c r="M19" s="233">
        <v>1867244.9</v>
      </c>
      <c r="N19" s="233">
        <v>772160.15</v>
      </c>
      <c r="O19" s="233">
        <v>69846.69</v>
      </c>
      <c r="P19" s="233">
        <v>0</v>
      </c>
      <c r="Q19" s="233">
        <v>78721.100000000006</v>
      </c>
      <c r="R19" s="115">
        <v>9238793.129999999</v>
      </c>
      <c r="S19" s="215">
        <v>20</v>
      </c>
      <c r="T19" s="218">
        <v>8</v>
      </c>
      <c r="U19" s="219" t="s">
        <v>58</v>
      </c>
      <c r="V19" s="233">
        <v>1201265.67</v>
      </c>
      <c r="W19" s="233">
        <v>0</v>
      </c>
      <c r="X19" s="233">
        <v>0</v>
      </c>
      <c r="Y19" s="233">
        <v>0</v>
      </c>
      <c r="Z19" s="233">
        <v>416556.3</v>
      </c>
      <c r="AA19" s="233">
        <v>3314.96</v>
      </c>
      <c r="AB19" s="233">
        <v>0</v>
      </c>
      <c r="AC19" s="233">
        <v>0</v>
      </c>
      <c r="AD19" s="115">
        <v>1621136.93</v>
      </c>
      <c r="AE19" s="215">
        <v>3</v>
      </c>
      <c r="AF19" s="218">
        <v>10</v>
      </c>
      <c r="AG19" s="219" t="s">
        <v>61</v>
      </c>
      <c r="AH19" s="233">
        <v>270299.56</v>
      </c>
      <c r="AI19" s="233">
        <v>81001.98</v>
      </c>
      <c r="AJ19" s="233">
        <v>351638.11</v>
      </c>
      <c r="AK19" s="233">
        <v>966228.5</v>
      </c>
      <c r="AL19" s="233">
        <v>4708646.0199999996</v>
      </c>
      <c r="AM19" s="233">
        <v>0</v>
      </c>
      <c r="AN19" s="233">
        <v>0</v>
      </c>
      <c r="AO19" s="233">
        <v>0</v>
      </c>
      <c r="AP19" s="115">
        <v>6377814.1699999999</v>
      </c>
      <c r="AQ19" s="215">
        <v>25</v>
      </c>
      <c r="AR19" s="218">
        <v>11</v>
      </c>
      <c r="AS19" s="219" t="s">
        <v>64</v>
      </c>
      <c r="AT19" s="233">
        <v>7881820.4699999997</v>
      </c>
      <c r="AU19" s="173">
        <v>1356972.66</v>
      </c>
      <c r="AV19" s="173">
        <v>9238793.129999999</v>
      </c>
      <c r="AW19" s="215">
        <v>25</v>
      </c>
      <c r="AX19" s="218">
        <v>11</v>
      </c>
      <c r="AY19" s="219" t="s">
        <v>64</v>
      </c>
      <c r="AZ19" s="233">
        <v>8719669.3746484984</v>
      </c>
      <c r="BA19" s="173">
        <v>9216675.9677479099</v>
      </c>
      <c r="BB19" s="173">
        <v>9238793.129999999</v>
      </c>
      <c r="BC19" s="174">
        <v>5.9534798057916838E-2</v>
      </c>
      <c r="BD19" s="174">
        <v>2.3996896852491734E-3</v>
      </c>
      <c r="BE19" s="175">
        <v>1.853175350658821E-2</v>
      </c>
    </row>
    <row r="20" spans="2:57" x14ac:dyDescent="0.3">
      <c r="B20" s="4"/>
      <c r="G20" s="215">
        <v>40</v>
      </c>
      <c r="H20" s="218">
        <v>12</v>
      </c>
      <c r="I20" s="219" t="s">
        <v>70</v>
      </c>
      <c r="J20" s="233">
        <v>1860131.43</v>
      </c>
      <c r="K20" s="233">
        <v>0</v>
      </c>
      <c r="L20" s="233">
        <v>36616.61</v>
      </c>
      <c r="M20" s="233">
        <v>23317.7</v>
      </c>
      <c r="N20" s="233">
        <v>141749.04999999999</v>
      </c>
      <c r="O20" s="233">
        <v>6024249.5099999998</v>
      </c>
      <c r="P20" s="233">
        <v>0</v>
      </c>
      <c r="Q20" s="233">
        <v>48138.99</v>
      </c>
      <c r="R20" s="115">
        <v>8134203.29</v>
      </c>
      <c r="S20" s="215">
        <v>40</v>
      </c>
      <c r="T20" s="218">
        <v>12</v>
      </c>
      <c r="U20" s="219" t="s">
        <v>70</v>
      </c>
      <c r="V20" s="233">
        <v>1539008.62</v>
      </c>
      <c r="W20" s="233">
        <v>0</v>
      </c>
      <c r="X20" s="233">
        <v>0</v>
      </c>
      <c r="Y20" s="233">
        <v>0</v>
      </c>
      <c r="Z20" s="233">
        <v>0</v>
      </c>
      <c r="AA20" s="233">
        <v>0</v>
      </c>
      <c r="AB20" s="233">
        <v>0</v>
      </c>
      <c r="AC20" s="233">
        <v>0</v>
      </c>
      <c r="AD20" s="115">
        <v>1539008.62</v>
      </c>
      <c r="AE20" s="215">
        <v>4</v>
      </c>
      <c r="AF20" s="218">
        <v>14</v>
      </c>
      <c r="AG20" s="219" t="s">
        <v>207</v>
      </c>
      <c r="AH20" s="233">
        <v>42463</v>
      </c>
      <c r="AI20" s="233">
        <v>5288444</v>
      </c>
      <c r="AJ20" s="233">
        <v>123</v>
      </c>
      <c r="AK20" s="233">
        <v>29283</v>
      </c>
      <c r="AL20" s="233">
        <v>0</v>
      </c>
      <c r="AM20" s="233">
        <v>0</v>
      </c>
      <c r="AN20" s="233">
        <v>0</v>
      </c>
      <c r="AO20" s="233">
        <v>0</v>
      </c>
      <c r="AP20" s="115">
        <v>5360313</v>
      </c>
      <c r="AQ20" s="215">
        <v>40</v>
      </c>
      <c r="AR20" s="218">
        <v>12</v>
      </c>
      <c r="AS20" s="219" t="s">
        <v>70</v>
      </c>
      <c r="AT20" s="233">
        <v>6595194.6699999999</v>
      </c>
      <c r="AU20" s="173">
        <v>1539008.62</v>
      </c>
      <c r="AV20" s="173">
        <v>8134203.29</v>
      </c>
      <c r="AW20" s="215">
        <v>40</v>
      </c>
      <c r="AX20" s="218">
        <v>12</v>
      </c>
      <c r="AY20" s="219" t="s">
        <v>70</v>
      </c>
      <c r="AZ20" s="233">
        <v>7988958.66975109</v>
      </c>
      <c r="BA20" s="173">
        <v>8200919.4224673593</v>
      </c>
      <c r="BB20" s="173">
        <v>8134203.29</v>
      </c>
      <c r="BC20" s="174">
        <v>1.8180669878648414E-2</v>
      </c>
      <c r="BD20" s="174">
        <v>-8.1352015585695048E-3</v>
      </c>
      <c r="BE20" s="175">
        <v>1.6316097592149342E-2</v>
      </c>
    </row>
    <row r="21" spans="2:57" x14ac:dyDescent="0.3">
      <c r="B21" s="4"/>
      <c r="C21" s="6"/>
      <c r="E21" s="52"/>
      <c r="F21" s="52"/>
      <c r="G21" s="215">
        <v>59</v>
      </c>
      <c r="H21" s="218">
        <v>13</v>
      </c>
      <c r="I21" s="219" t="s">
        <v>67</v>
      </c>
      <c r="J21" s="233">
        <v>3282335.01</v>
      </c>
      <c r="K21" s="233">
        <v>208323.99</v>
      </c>
      <c r="L21" s="233">
        <v>2241406.6</v>
      </c>
      <c r="M21" s="233">
        <v>985672.86</v>
      </c>
      <c r="N21" s="233">
        <v>518752.81</v>
      </c>
      <c r="O21" s="233">
        <v>0</v>
      </c>
      <c r="P21" s="233">
        <v>30332.86</v>
      </c>
      <c r="Q21" s="233">
        <v>0</v>
      </c>
      <c r="R21" s="115">
        <v>7266824.1299999999</v>
      </c>
      <c r="S21" s="215">
        <v>25</v>
      </c>
      <c r="T21" s="218">
        <v>11</v>
      </c>
      <c r="U21" s="219" t="s">
        <v>64</v>
      </c>
      <c r="V21" s="233">
        <v>748515.07</v>
      </c>
      <c r="W21" s="233">
        <v>123727.6</v>
      </c>
      <c r="X21" s="233">
        <v>415017.27</v>
      </c>
      <c r="Y21" s="233">
        <v>0</v>
      </c>
      <c r="Z21" s="233">
        <v>0</v>
      </c>
      <c r="AA21" s="233">
        <v>69712.72</v>
      </c>
      <c r="AB21" s="233">
        <v>0</v>
      </c>
      <c r="AC21" s="233">
        <v>0</v>
      </c>
      <c r="AD21" s="115">
        <v>1356972.66</v>
      </c>
      <c r="AE21" s="215">
        <v>34</v>
      </c>
      <c r="AF21" s="218">
        <v>16</v>
      </c>
      <c r="AG21" s="219" t="s">
        <v>223</v>
      </c>
      <c r="AH21" s="233">
        <v>672662</v>
      </c>
      <c r="AI21" s="233">
        <v>34755</v>
      </c>
      <c r="AJ21" s="233">
        <v>4651</v>
      </c>
      <c r="AK21" s="233">
        <v>2246205</v>
      </c>
      <c r="AL21" s="233">
        <v>672667</v>
      </c>
      <c r="AM21" s="233">
        <v>0</v>
      </c>
      <c r="AN21" s="233">
        <v>46740.1</v>
      </c>
      <c r="AO21" s="233">
        <v>0</v>
      </c>
      <c r="AP21" s="115">
        <v>3677680.1</v>
      </c>
      <c r="AQ21" s="215">
        <v>59</v>
      </c>
      <c r="AR21" s="218">
        <v>13</v>
      </c>
      <c r="AS21" s="219" t="s">
        <v>67</v>
      </c>
      <c r="AT21" s="233">
        <v>7069183.5900000008</v>
      </c>
      <c r="AU21" s="173">
        <v>197640.53999999998</v>
      </c>
      <c r="AV21" s="173">
        <v>7266824.1300000008</v>
      </c>
      <c r="AW21" s="215">
        <v>59</v>
      </c>
      <c r="AX21" s="218">
        <v>13</v>
      </c>
      <c r="AY21" s="219" t="s">
        <v>67</v>
      </c>
      <c r="AZ21" s="233">
        <v>4579848.6412632708</v>
      </c>
      <c r="BA21" s="173">
        <v>7230315.0961430101</v>
      </c>
      <c r="BB21" s="173">
        <v>7266824.1300000008</v>
      </c>
      <c r="BC21" s="174">
        <v>0.58669525986683602</v>
      </c>
      <c r="BD21" s="174">
        <v>5.0494388379376254E-3</v>
      </c>
      <c r="BE21" s="175">
        <v>1.4576253809125755E-2</v>
      </c>
    </row>
    <row r="22" spans="2:57" x14ac:dyDescent="0.3">
      <c r="B22" s="4"/>
      <c r="C22" s="6"/>
      <c r="D22" s="6"/>
      <c r="E22" s="52"/>
      <c r="F22" s="52"/>
      <c r="G22" s="215">
        <v>4</v>
      </c>
      <c r="H22" s="218">
        <v>14</v>
      </c>
      <c r="I22" s="219" t="s">
        <v>207</v>
      </c>
      <c r="J22" s="233">
        <v>42463</v>
      </c>
      <c r="K22" s="233">
        <v>5288444</v>
      </c>
      <c r="L22" s="233">
        <v>123</v>
      </c>
      <c r="M22" s="233">
        <v>29283</v>
      </c>
      <c r="N22" s="233">
        <v>0</v>
      </c>
      <c r="O22" s="233">
        <v>0</v>
      </c>
      <c r="P22" s="233">
        <v>0</v>
      </c>
      <c r="Q22" s="233">
        <v>0</v>
      </c>
      <c r="R22" s="115">
        <v>5360313</v>
      </c>
      <c r="S22" s="215">
        <v>7</v>
      </c>
      <c r="T22" s="218">
        <v>17</v>
      </c>
      <c r="U22" s="219" t="s">
        <v>66</v>
      </c>
      <c r="V22" s="233">
        <v>0</v>
      </c>
      <c r="W22" s="233">
        <v>1012698.15</v>
      </c>
      <c r="X22" s="233">
        <v>0</v>
      </c>
      <c r="Y22" s="233">
        <v>0</v>
      </c>
      <c r="Z22" s="233">
        <v>0</v>
      </c>
      <c r="AA22" s="233">
        <v>8263.66</v>
      </c>
      <c r="AB22" s="233">
        <v>0</v>
      </c>
      <c r="AC22" s="233">
        <v>0</v>
      </c>
      <c r="AD22" s="115">
        <v>1020961.81</v>
      </c>
      <c r="AE22" s="215">
        <v>12</v>
      </c>
      <c r="AF22" s="218">
        <v>5</v>
      </c>
      <c r="AG22" s="219" t="s">
        <v>71</v>
      </c>
      <c r="AH22" s="233">
        <v>635905</v>
      </c>
      <c r="AI22" s="233">
        <v>212880</v>
      </c>
      <c r="AJ22" s="233">
        <v>1279</v>
      </c>
      <c r="AK22" s="233">
        <v>72572</v>
      </c>
      <c r="AL22" s="233">
        <v>2574232</v>
      </c>
      <c r="AM22" s="233">
        <v>112439</v>
      </c>
      <c r="AN22" s="233">
        <v>0</v>
      </c>
      <c r="AO22" s="233">
        <v>0</v>
      </c>
      <c r="AP22" s="115">
        <v>3609307</v>
      </c>
      <c r="AQ22" s="215">
        <v>4</v>
      </c>
      <c r="AR22" s="218">
        <v>14</v>
      </c>
      <c r="AS22" s="219" t="s">
        <v>207</v>
      </c>
      <c r="AT22" s="233">
        <v>5360313</v>
      </c>
      <c r="AU22" s="173">
        <v>0</v>
      </c>
      <c r="AV22" s="173">
        <v>5360313</v>
      </c>
      <c r="AW22" s="215">
        <v>4</v>
      </c>
      <c r="AX22" s="218">
        <v>14</v>
      </c>
      <c r="AY22" s="219" t="s">
        <v>207</v>
      </c>
      <c r="AZ22" s="233">
        <v>3419877.2127962089</v>
      </c>
      <c r="BA22" s="173">
        <v>4938580.8854980292</v>
      </c>
      <c r="BB22" s="173">
        <v>5360313</v>
      </c>
      <c r="BC22" s="174">
        <v>0.56739925630757493</v>
      </c>
      <c r="BD22" s="174">
        <v>8.5395404931075003E-2</v>
      </c>
      <c r="BE22" s="175">
        <v>1.0752053632589605E-2</v>
      </c>
    </row>
    <row r="23" spans="2:57" x14ac:dyDescent="0.3">
      <c r="B23" s="4"/>
      <c r="C23" s="6"/>
      <c r="D23" s="6"/>
      <c r="E23" s="52"/>
      <c r="F23" s="52"/>
      <c r="G23" s="215">
        <v>18</v>
      </c>
      <c r="H23" s="218">
        <v>15</v>
      </c>
      <c r="I23" s="219" t="s">
        <v>65</v>
      </c>
      <c r="J23" s="233">
        <v>1463511.95</v>
      </c>
      <c r="K23" s="233">
        <v>2244.62</v>
      </c>
      <c r="L23" s="233">
        <v>84335</v>
      </c>
      <c r="M23" s="233">
        <v>759383.6</v>
      </c>
      <c r="N23" s="233">
        <v>631404.85</v>
      </c>
      <c r="O23" s="233">
        <v>933646.12</v>
      </c>
      <c r="P23" s="233">
        <v>120930.79</v>
      </c>
      <c r="Q23" s="233">
        <v>0</v>
      </c>
      <c r="R23" s="115">
        <v>3995456.93</v>
      </c>
      <c r="S23" s="215">
        <v>38</v>
      </c>
      <c r="T23" s="218">
        <v>21</v>
      </c>
      <c r="U23" s="221" t="s">
        <v>69</v>
      </c>
      <c r="V23" s="233">
        <v>109058.56</v>
      </c>
      <c r="W23" s="233">
        <v>0</v>
      </c>
      <c r="X23" s="233">
        <v>164629.93</v>
      </c>
      <c r="Y23" s="233">
        <v>60195.18</v>
      </c>
      <c r="Z23" s="233">
        <v>0</v>
      </c>
      <c r="AA23" s="233">
        <v>0</v>
      </c>
      <c r="AB23" s="233">
        <v>38677.42</v>
      </c>
      <c r="AC23" s="233">
        <v>0</v>
      </c>
      <c r="AD23" s="115">
        <v>372561.08999999997</v>
      </c>
      <c r="AE23" s="215">
        <v>6</v>
      </c>
      <c r="AF23" s="218">
        <v>19</v>
      </c>
      <c r="AG23" s="219" t="s">
        <v>68</v>
      </c>
      <c r="AH23" s="233">
        <v>578556.42000000004</v>
      </c>
      <c r="AI23" s="233">
        <v>432609.29</v>
      </c>
      <c r="AJ23" s="233">
        <v>551527.44999999995</v>
      </c>
      <c r="AK23" s="233">
        <v>479985.35</v>
      </c>
      <c r="AL23" s="233">
        <v>715775.76</v>
      </c>
      <c r="AM23" s="233">
        <v>0</v>
      </c>
      <c r="AN23" s="233">
        <v>0</v>
      </c>
      <c r="AO23" s="233">
        <v>0</v>
      </c>
      <c r="AP23" s="115">
        <v>2758454.2699999996</v>
      </c>
      <c r="AQ23" s="215">
        <v>18</v>
      </c>
      <c r="AR23" s="218">
        <v>15</v>
      </c>
      <c r="AS23" s="219" t="s">
        <v>65</v>
      </c>
      <c r="AT23" s="233">
        <v>1619537.72</v>
      </c>
      <c r="AU23" s="173">
        <v>2375919.21</v>
      </c>
      <c r="AV23" s="173">
        <v>3995456.9299999997</v>
      </c>
      <c r="AW23" s="215">
        <v>18</v>
      </c>
      <c r="AX23" s="218">
        <v>15</v>
      </c>
      <c r="AY23" s="219" t="s">
        <v>65</v>
      </c>
      <c r="AZ23" s="233">
        <v>3634733.5770209795</v>
      </c>
      <c r="BA23" s="173">
        <v>3987037.7235620595</v>
      </c>
      <c r="BB23" s="173">
        <v>3995456.9299999997</v>
      </c>
      <c r="BC23" s="174">
        <v>9.9243409547136174E-2</v>
      </c>
      <c r="BD23" s="174">
        <v>2.1116445395501504E-3</v>
      </c>
      <c r="BE23" s="175">
        <v>8.0143393115405404E-3</v>
      </c>
    </row>
    <row r="24" spans="2:57" x14ac:dyDescent="0.3">
      <c r="B24" s="4"/>
      <c r="C24" s="6"/>
      <c r="D24" s="6"/>
      <c r="E24" s="52"/>
      <c r="F24" s="52"/>
      <c r="G24" s="215">
        <v>34</v>
      </c>
      <c r="H24" s="218">
        <v>16</v>
      </c>
      <c r="I24" s="219" t="s">
        <v>223</v>
      </c>
      <c r="J24" s="233">
        <v>724054</v>
      </c>
      <c r="K24" s="233">
        <v>34755</v>
      </c>
      <c r="L24" s="233">
        <v>7864</v>
      </c>
      <c r="M24" s="233">
        <v>2342839</v>
      </c>
      <c r="N24" s="233">
        <v>672667</v>
      </c>
      <c r="O24" s="233">
        <v>0</v>
      </c>
      <c r="P24" s="233">
        <v>46740.1</v>
      </c>
      <c r="Q24" s="233">
        <v>0</v>
      </c>
      <c r="R24" s="115">
        <v>3828919.1</v>
      </c>
      <c r="S24" s="215">
        <v>59</v>
      </c>
      <c r="T24" s="218">
        <v>13</v>
      </c>
      <c r="U24" s="219" t="s">
        <v>67</v>
      </c>
      <c r="V24" s="233">
        <v>115157.31</v>
      </c>
      <c r="W24" s="233">
        <v>17163.75</v>
      </c>
      <c r="X24" s="233">
        <v>15265.33</v>
      </c>
      <c r="Y24" s="233">
        <v>50054.15</v>
      </c>
      <c r="Z24" s="233">
        <v>0</v>
      </c>
      <c r="AA24" s="233">
        <v>0</v>
      </c>
      <c r="AB24" s="233">
        <v>0</v>
      </c>
      <c r="AC24" s="233">
        <v>0</v>
      </c>
      <c r="AD24" s="115">
        <v>197640.53999999998</v>
      </c>
      <c r="AE24" s="215">
        <v>62</v>
      </c>
      <c r="AF24" s="218">
        <v>20</v>
      </c>
      <c r="AG24" s="219" t="s">
        <v>154</v>
      </c>
      <c r="AH24" s="233">
        <v>2573429.87</v>
      </c>
      <c r="AI24" s="233">
        <v>11733.93</v>
      </c>
      <c r="AJ24" s="233">
        <v>0</v>
      </c>
      <c r="AK24" s="233">
        <v>2288.63</v>
      </c>
      <c r="AL24" s="233">
        <v>83674.22</v>
      </c>
      <c r="AM24" s="233">
        <v>0</v>
      </c>
      <c r="AN24" s="233">
        <v>0</v>
      </c>
      <c r="AO24" s="233">
        <v>0</v>
      </c>
      <c r="AP24" s="115">
        <v>2671126.6500000004</v>
      </c>
      <c r="AQ24" s="215">
        <v>34</v>
      </c>
      <c r="AR24" s="218">
        <v>16</v>
      </c>
      <c r="AS24" s="219" t="s">
        <v>223</v>
      </c>
      <c r="AT24" s="233">
        <v>3677680.1</v>
      </c>
      <c r="AU24" s="173">
        <v>151239</v>
      </c>
      <c r="AV24" s="173">
        <v>3828919.1</v>
      </c>
      <c r="AW24" s="215">
        <v>34</v>
      </c>
      <c r="AX24" s="218">
        <v>16</v>
      </c>
      <c r="AY24" s="219" t="s">
        <v>223</v>
      </c>
      <c r="AZ24" s="233">
        <v>3289499.3250627001</v>
      </c>
      <c r="BA24" s="173">
        <v>3760329.4596581794</v>
      </c>
      <c r="BB24" s="173">
        <v>3828919.1</v>
      </c>
      <c r="BC24" s="174">
        <v>0.16398233336832146</v>
      </c>
      <c r="BD24" s="174">
        <v>1.8240327364309028E-2</v>
      </c>
      <c r="BE24" s="175">
        <v>7.6802872365935946E-3</v>
      </c>
    </row>
    <row r="25" spans="2:57" x14ac:dyDescent="0.3">
      <c r="B25" s="4"/>
      <c r="C25" s="6"/>
      <c r="D25" s="6"/>
      <c r="E25" s="52"/>
      <c r="F25" s="52"/>
      <c r="G25" s="215">
        <v>7</v>
      </c>
      <c r="H25" s="218">
        <v>17</v>
      </c>
      <c r="I25" s="219" t="s">
        <v>66</v>
      </c>
      <c r="J25" s="233">
        <v>47803.39</v>
      </c>
      <c r="K25" s="233">
        <v>2436976.41</v>
      </c>
      <c r="L25" s="233">
        <v>0</v>
      </c>
      <c r="M25" s="233">
        <v>0</v>
      </c>
      <c r="N25" s="233">
        <v>896986.94</v>
      </c>
      <c r="O25" s="233">
        <v>89552.28</v>
      </c>
      <c r="P25" s="233">
        <v>0</v>
      </c>
      <c r="Q25" s="233">
        <v>0</v>
      </c>
      <c r="R25" s="115">
        <v>3471319.02</v>
      </c>
      <c r="S25" s="215">
        <v>34</v>
      </c>
      <c r="T25" s="218">
        <v>16</v>
      </c>
      <c r="U25" s="219" t="s">
        <v>223</v>
      </c>
      <c r="V25" s="233">
        <v>51392</v>
      </c>
      <c r="W25" s="233">
        <v>0</v>
      </c>
      <c r="X25" s="233">
        <v>3213</v>
      </c>
      <c r="Y25" s="233">
        <v>96634</v>
      </c>
      <c r="Z25" s="233">
        <v>0</v>
      </c>
      <c r="AA25" s="233">
        <v>0</v>
      </c>
      <c r="AB25" s="233">
        <v>0</v>
      </c>
      <c r="AC25" s="233">
        <v>0</v>
      </c>
      <c r="AD25" s="115">
        <v>151239</v>
      </c>
      <c r="AE25" s="215">
        <v>7</v>
      </c>
      <c r="AF25" s="218">
        <v>17</v>
      </c>
      <c r="AG25" s="219" t="s">
        <v>66</v>
      </c>
      <c r="AH25" s="233">
        <v>47803.39</v>
      </c>
      <c r="AI25" s="233">
        <v>1424278.26</v>
      </c>
      <c r="AJ25" s="233">
        <v>0</v>
      </c>
      <c r="AK25" s="233">
        <v>0</v>
      </c>
      <c r="AL25" s="233">
        <v>896986.94</v>
      </c>
      <c r="AM25" s="233">
        <v>81288.62</v>
      </c>
      <c r="AN25" s="233">
        <v>0</v>
      </c>
      <c r="AO25" s="233">
        <v>0</v>
      </c>
      <c r="AP25" s="115">
        <v>2450357.21</v>
      </c>
      <c r="AQ25" s="215">
        <v>7</v>
      </c>
      <c r="AR25" s="218">
        <v>17</v>
      </c>
      <c r="AS25" s="219" t="s">
        <v>66</v>
      </c>
      <c r="AT25" s="233">
        <v>2450357.21</v>
      </c>
      <c r="AU25" s="173">
        <v>1020961.81</v>
      </c>
      <c r="AV25" s="173">
        <v>3471319.02</v>
      </c>
      <c r="AW25" s="215">
        <v>7</v>
      </c>
      <c r="AX25" s="218">
        <v>17</v>
      </c>
      <c r="AY25" s="219" t="s">
        <v>66</v>
      </c>
      <c r="AZ25" s="233">
        <v>2282339.6204430703</v>
      </c>
      <c r="BA25" s="173">
        <v>3446997.84042412</v>
      </c>
      <c r="BB25" s="173">
        <v>3471319.02</v>
      </c>
      <c r="BC25" s="174">
        <v>0.52094762274078787</v>
      </c>
      <c r="BD25" s="174">
        <v>7.0557571260003726E-3</v>
      </c>
      <c r="BE25" s="175">
        <v>6.9629904594877929E-3</v>
      </c>
    </row>
    <row r="26" spans="2:57" x14ac:dyDescent="0.3">
      <c r="B26" s="4"/>
      <c r="C26" s="6"/>
      <c r="D26" s="6"/>
      <c r="E26" s="52"/>
      <c r="F26" s="52"/>
      <c r="G26" s="215">
        <v>39</v>
      </c>
      <c r="H26" s="218">
        <v>22</v>
      </c>
      <c r="I26" s="219" t="s">
        <v>62</v>
      </c>
      <c r="J26" s="233">
        <v>1844799.85</v>
      </c>
      <c r="K26" s="233">
        <v>0</v>
      </c>
      <c r="L26" s="233">
        <v>50928.05</v>
      </c>
      <c r="M26" s="233">
        <v>427377.63</v>
      </c>
      <c r="N26" s="233">
        <v>619528.37</v>
      </c>
      <c r="O26" s="233">
        <v>34796.35</v>
      </c>
      <c r="P26" s="233">
        <v>0</v>
      </c>
      <c r="Q26" s="233">
        <v>51958.86</v>
      </c>
      <c r="R26" s="115">
        <v>3029389.1100000003</v>
      </c>
      <c r="S26" s="215">
        <v>6</v>
      </c>
      <c r="T26" s="218">
        <v>19</v>
      </c>
      <c r="U26" s="219" t="s">
        <v>68</v>
      </c>
      <c r="V26" s="233">
        <v>6339.28</v>
      </c>
      <c r="W26" s="233">
        <v>0</v>
      </c>
      <c r="X26" s="233">
        <v>92717.08</v>
      </c>
      <c r="Y26" s="233">
        <v>0</v>
      </c>
      <c r="Z26" s="233">
        <v>0</v>
      </c>
      <c r="AA26" s="233">
        <v>0</v>
      </c>
      <c r="AB26" s="233">
        <v>0</v>
      </c>
      <c r="AC26" s="233">
        <v>0</v>
      </c>
      <c r="AD26" s="115">
        <v>99056.36</v>
      </c>
      <c r="AE26" s="215">
        <v>38</v>
      </c>
      <c r="AF26" s="218">
        <v>21</v>
      </c>
      <c r="AG26" s="221" t="s">
        <v>69</v>
      </c>
      <c r="AH26" s="233">
        <v>186619.35</v>
      </c>
      <c r="AI26" s="233">
        <v>0</v>
      </c>
      <c r="AJ26" s="233">
        <v>1228468.3999999999</v>
      </c>
      <c r="AK26" s="233">
        <v>367558.75</v>
      </c>
      <c r="AL26" s="233">
        <v>196217.08</v>
      </c>
      <c r="AM26" s="233">
        <v>0</v>
      </c>
      <c r="AN26" s="233">
        <v>0</v>
      </c>
      <c r="AO26" s="233">
        <v>227149.56</v>
      </c>
      <c r="AP26" s="115">
        <v>2206013.14</v>
      </c>
      <c r="AQ26" s="215">
        <v>39</v>
      </c>
      <c r="AR26" s="218">
        <v>18</v>
      </c>
      <c r="AS26" s="219" t="s">
        <v>62</v>
      </c>
      <c r="AT26" s="233">
        <v>903413.92999999993</v>
      </c>
      <c r="AU26" s="173">
        <v>2125975.1800000002</v>
      </c>
      <c r="AV26" s="173">
        <v>3029389.1100000003</v>
      </c>
      <c r="AW26" s="215">
        <v>39</v>
      </c>
      <c r="AX26" s="218">
        <v>18</v>
      </c>
      <c r="AY26" s="219" t="s">
        <v>62</v>
      </c>
      <c r="AZ26" s="233">
        <v>5591585.7771252291</v>
      </c>
      <c r="BA26" s="173">
        <v>3019869.2220835402</v>
      </c>
      <c r="BB26" s="173">
        <v>3029389.1100000003</v>
      </c>
      <c r="BC26" s="174">
        <v>-0.45822361835295256</v>
      </c>
      <c r="BD26" s="174">
        <v>3.1524172791468352E-3</v>
      </c>
      <c r="BE26" s="175">
        <v>6.0765395947406237E-3</v>
      </c>
    </row>
    <row r="27" spans="2:57" x14ac:dyDescent="0.3">
      <c r="B27" s="4"/>
      <c r="C27" s="6"/>
      <c r="D27" s="6"/>
      <c r="E27" s="52"/>
      <c r="F27" s="52"/>
      <c r="G27" s="215">
        <v>6</v>
      </c>
      <c r="H27" s="218">
        <v>19</v>
      </c>
      <c r="I27" s="219" t="s">
        <v>68</v>
      </c>
      <c r="J27" s="233">
        <v>584895.69999999995</v>
      </c>
      <c r="K27" s="233">
        <v>432609.29</v>
      </c>
      <c r="L27" s="233">
        <v>644244.54</v>
      </c>
      <c r="M27" s="233">
        <v>479985.35</v>
      </c>
      <c r="N27" s="233">
        <v>715775.76</v>
      </c>
      <c r="O27" s="233">
        <v>0</v>
      </c>
      <c r="P27" s="233">
        <v>0</v>
      </c>
      <c r="Q27" s="233">
        <v>0</v>
      </c>
      <c r="R27" s="115">
        <v>2857510.6399999997</v>
      </c>
      <c r="S27" s="215">
        <v>24</v>
      </c>
      <c r="T27" s="218">
        <v>1</v>
      </c>
      <c r="U27" s="219" t="s">
        <v>75</v>
      </c>
      <c r="V27" s="233">
        <v>0</v>
      </c>
      <c r="W27" s="233">
        <v>0</v>
      </c>
      <c r="X27" s="233">
        <v>0</v>
      </c>
      <c r="Y27" s="233">
        <v>0</v>
      </c>
      <c r="Z27" s="233">
        <v>0</v>
      </c>
      <c r="AA27" s="233">
        <v>0</v>
      </c>
      <c r="AB27" s="233">
        <v>0</v>
      </c>
      <c r="AC27" s="233">
        <v>0</v>
      </c>
      <c r="AD27" s="115">
        <v>0</v>
      </c>
      <c r="AE27" s="215">
        <v>60</v>
      </c>
      <c r="AF27" s="218">
        <v>18</v>
      </c>
      <c r="AG27" s="219" t="s">
        <v>78</v>
      </c>
      <c r="AH27" s="233">
        <v>0</v>
      </c>
      <c r="AI27" s="233">
        <v>1962986.16</v>
      </c>
      <c r="AJ27" s="233">
        <v>0</v>
      </c>
      <c r="AK27" s="233">
        <v>0</v>
      </c>
      <c r="AL27" s="233">
        <v>0</v>
      </c>
      <c r="AM27" s="233">
        <v>0</v>
      </c>
      <c r="AN27" s="233">
        <v>0</v>
      </c>
      <c r="AO27" s="233">
        <v>0</v>
      </c>
      <c r="AP27" s="115">
        <v>1962986.16</v>
      </c>
      <c r="AQ27" s="215">
        <v>6</v>
      </c>
      <c r="AR27" s="218">
        <v>20</v>
      </c>
      <c r="AS27" s="219" t="s">
        <v>68</v>
      </c>
      <c r="AT27" s="233">
        <v>2758454.2699999996</v>
      </c>
      <c r="AU27" s="173">
        <v>99056.36</v>
      </c>
      <c r="AV27" s="235">
        <v>2857510.6299999994</v>
      </c>
      <c r="AW27" s="215">
        <v>6</v>
      </c>
      <c r="AX27" s="218">
        <v>20</v>
      </c>
      <c r="AY27" s="219" t="s">
        <v>68</v>
      </c>
      <c r="AZ27" s="233">
        <v>2114204.4250477701</v>
      </c>
      <c r="BA27" s="173">
        <v>2835512.8977933899</v>
      </c>
      <c r="BB27" s="235">
        <v>2857510.6299999994</v>
      </c>
      <c r="BC27" s="174">
        <v>0.35157726289189584</v>
      </c>
      <c r="BD27" s="174">
        <v>7.7579376287544299E-3</v>
      </c>
      <c r="BE27" s="175">
        <v>5.7317749074456857E-3</v>
      </c>
    </row>
    <row r="28" spans="2:57" x14ac:dyDescent="0.3">
      <c r="B28" s="4"/>
      <c r="C28" s="6"/>
      <c r="D28" s="6"/>
      <c r="E28" s="52"/>
      <c r="F28" s="52"/>
      <c r="G28" s="215">
        <v>62</v>
      </c>
      <c r="H28" s="218">
        <v>20</v>
      </c>
      <c r="I28" s="219" t="s">
        <v>154</v>
      </c>
      <c r="J28" s="233">
        <v>2573429.87</v>
      </c>
      <c r="K28" s="233">
        <v>11733.93</v>
      </c>
      <c r="L28" s="233">
        <v>0</v>
      </c>
      <c r="M28" s="233">
        <v>2288.63</v>
      </c>
      <c r="N28" s="233">
        <v>83674.22</v>
      </c>
      <c r="O28" s="233">
        <v>0</v>
      </c>
      <c r="P28" s="233">
        <v>0</v>
      </c>
      <c r="Q28" s="233">
        <v>0</v>
      </c>
      <c r="R28" s="115">
        <v>2671126.6500000004</v>
      </c>
      <c r="S28" s="215">
        <v>4</v>
      </c>
      <c r="T28" s="218">
        <v>14</v>
      </c>
      <c r="U28" s="219" t="s">
        <v>207</v>
      </c>
      <c r="V28" s="233">
        <v>0</v>
      </c>
      <c r="W28" s="233">
        <v>0</v>
      </c>
      <c r="X28" s="233">
        <v>0</v>
      </c>
      <c r="Y28" s="233">
        <v>0</v>
      </c>
      <c r="Z28" s="233">
        <v>0</v>
      </c>
      <c r="AA28" s="233">
        <v>0</v>
      </c>
      <c r="AB28" s="233">
        <v>0</v>
      </c>
      <c r="AC28" s="233">
        <v>0</v>
      </c>
      <c r="AD28" s="115">
        <v>0</v>
      </c>
      <c r="AE28" s="215">
        <v>18</v>
      </c>
      <c r="AF28" s="218">
        <v>15</v>
      </c>
      <c r="AG28" s="219" t="s">
        <v>65</v>
      </c>
      <c r="AH28" s="233">
        <v>717454.65</v>
      </c>
      <c r="AI28" s="233">
        <v>2244.62</v>
      </c>
      <c r="AJ28" s="233">
        <v>73056.33</v>
      </c>
      <c r="AK28" s="233">
        <v>74446.48</v>
      </c>
      <c r="AL28" s="233">
        <v>631404.85</v>
      </c>
      <c r="AM28" s="233">
        <v>0</v>
      </c>
      <c r="AN28" s="233">
        <v>120930.79</v>
      </c>
      <c r="AO28" s="233">
        <v>0</v>
      </c>
      <c r="AP28" s="115">
        <v>1619537.72</v>
      </c>
      <c r="AQ28" s="215">
        <v>62</v>
      </c>
      <c r="AR28" s="218">
        <v>22</v>
      </c>
      <c r="AS28" s="219" t="s">
        <v>154</v>
      </c>
      <c r="AT28" s="233">
        <v>2671126.6500000004</v>
      </c>
      <c r="AU28" s="173">
        <v>0</v>
      </c>
      <c r="AV28" s="173">
        <v>2671126.6500000004</v>
      </c>
      <c r="AW28" s="215">
        <v>62</v>
      </c>
      <c r="AX28" s="218">
        <v>22</v>
      </c>
      <c r="AY28" s="219" t="s">
        <v>154</v>
      </c>
      <c r="AZ28" s="233">
        <v>2165348.5622173999</v>
      </c>
      <c r="BA28" s="173">
        <v>2686871.5982045499</v>
      </c>
      <c r="BB28" s="173">
        <v>2671126.6500000004</v>
      </c>
      <c r="BC28" s="174">
        <v>0.23357813915403258</v>
      </c>
      <c r="BD28" s="174">
        <v>-5.8599555762436362E-3</v>
      </c>
      <c r="BE28" s="175">
        <v>5.3579141740863652E-3</v>
      </c>
    </row>
    <row r="29" spans="2:57" x14ac:dyDescent="0.3">
      <c r="B29" s="4"/>
      <c r="C29" s="6"/>
      <c r="D29" s="6"/>
      <c r="E29" s="52"/>
      <c r="F29" s="52"/>
      <c r="G29" s="215">
        <v>38</v>
      </c>
      <c r="H29" s="218">
        <v>21</v>
      </c>
      <c r="I29" s="221" t="s">
        <v>69</v>
      </c>
      <c r="J29" s="233">
        <v>295677.90999999997</v>
      </c>
      <c r="K29" s="233">
        <v>0</v>
      </c>
      <c r="L29" s="233">
        <v>1393098.32</v>
      </c>
      <c r="M29" s="233">
        <v>427753.93</v>
      </c>
      <c r="N29" s="233">
        <v>196217.08</v>
      </c>
      <c r="O29" s="233">
        <v>0</v>
      </c>
      <c r="P29" s="233">
        <v>38677.42</v>
      </c>
      <c r="Q29" s="233">
        <v>227149.56</v>
      </c>
      <c r="R29" s="115">
        <v>2578574.2200000002</v>
      </c>
      <c r="S29" s="215">
        <v>62</v>
      </c>
      <c r="T29" s="218">
        <v>20</v>
      </c>
      <c r="U29" s="219" t="s">
        <v>154</v>
      </c>
      <c r="V29" s="233">
        <v>0</v>
      </c>
      <c r="W29" s="233">
        <v>0</v>
      </c>
      <c r="X29" s="233">
        <v>0</v>
      </c>
      <c r="Y29" s="233">
        <v>0</v>
      </c>
      <c r="Z29" s="233">
        <v>0</v>
      </c>
      <c r="AA29" s="233">
        <v>0</v>
      </c>
      <c r="AB29" s="233">
        <v>0</v>
      </c>
      <c r="AC29" s="233">
        <v>0</v>
      </c>
      <c r="AD29" s="115">
        <v>0</v>
      </c>
      <c r="AE29" s="215">
        <v>23</v>
      </c>
      <c r="AF29" s="218">
        <v>9</v>
      </c>
      <c r="AG29" s="219" t="s">
        <v>206</v>
      </c>
      <c r="AH29" s="233">
        <v>0</v>
      </c>
      <c r="AI29" s="233">
        <v>0</v>
      </c>
      <c r="AJ29" s="233">
        <v>0</v>
      </c>
      <c r="AK29" s="233">
        <v>0</v>
      </c>
      <c r="AL29" s="233">
        <v>1119512.4099999999</v>
      </c>
      <c r="AM29" s="233">
        <v>0</v>
      </c>
      <c r="AN29" s="233">
        <v>2548.4</v>
      </c>
      <c r="AO29" s="233">
        <v>47771.199999999997</v>
      </c>
      <c r="AP29" s="115">
        <v>1169832.0099999998</v>
      </c>
      <c r="AQ29" s="215">
        <v>38</v>
      </c>
      <c r="AR29" s="218">
        <v>21</v>
      </c>
      <c r="AS29" s="221" t="s">
        <v>69</v>
      </c>
      <c r="AT29" s="233">
        <v>2206013.14</v>
      </c>
      <c r="AU29" s="173">
        <v>372561.08999999997</v>
      </c>
      <c r="AV29" s="235">
        <v>2578574.23</v>
      </c>
      <c r="AW29" s="215">
        <v>38</v>
      </c>
      <c r="AX29" s="218">
        <v>21</v>
      </c>
      <c r="AY29" s="221" t="s">
        <v>69</v>
      </c>
      <c r="AZ29" s="233">
        <v>2302827.4678012393</v>
      </c>
      <c r="BA29" s="173">
        <v>2574936.5509524797</v>
      </c>
      <c r="BB29" s="235">
        <v>2578574.23</v>
      </c>
      <c r="BC29" s="174">
        <v>0.11974269286532624</v>
      </c>
      <c r="BD29" s="174">
        <v>1.4127257023768269E-3</v>
      </c>
      <c r="BE29" s="175">
        <v>5.1722666972196293E-3</v>
      </c>
    </row>
    <row r="30" spans="2:57" x14ac:dyDescent="0.3">
      <c r="B30" s="4"/>
      <c r="C30" s="6"/>
      <c r="D30" s="9"/>
      <c r="E30" s="52"/>
      <c r="F30" s="52"/>
      <c r="G30" s="215">
        <v>60</v>
      </c>
      <c r="H30" s="218">
        <v>18</v>
      </c>
      <c r="I30" s="219" t="s">
        <v>78</v>
      </c>
      <c r="J30" s="233">
        <v>0</v>
      </c>
      <c r="K30" s="233">
        <v>1962986.16</v>
      </c>
      <c r="L30" s="233">
        <v>0</v>
      </c>
      <c r="M30" s="233">
        <v>0</v>
      </c>
      <c r="N30" s="233">
        <v>0</v>
      </c>
      <c r="O30" s="233">
        <v>0</v>
      </c>
      <c r="P30" s="233">
        <v>0</v>
      </c>
      <c r="Q30" s="233">
        <v>0</v>
      </c>
      <c r="R30" s="115">
        <v>1962986.16</v>
      </c>
      <c r="S30" s="215">
        <v>60</v>
      </c>
      <c r="T30" s="218">
        <v>18</v>
      </c>
      <c r="U30" s="219" t="s">
        <v>78</v>
      </c>
      <c r="V30" s="233">
        <v>0</v>
      </c>
      <c r="W30" s="233">
        <v>0</v>
      </c>
      <c r="X30" s="233">
        <v>0</v>
      </c>
      <c r="Y30" s="233">
        <v>0</v>
      </c>
      <c r="Z30" s="233">
        <v>0</v>
      </c>
      <c r="AA30" s="233">
        <v>0</v>
      </c>
      <c r="AB30" s="233">
        <v>0</v>
      </c>
      <c r="AC30" s="233">
        <v>0</v>
      </c>
      <c r="AD30" s="115">
        <v>0</v>
      </c>
      <c r="AE30" s="215">
        <v>39</v>
      </c>
      <c r="AF30" s="218">
        <v>22</v>
      </c>
      <c r="AG30" s="219" t="s">
        <v>62</v>
      </c>
      <c r="AH30" s="233">
        <v>339281.12</v>
      </c>
      <c r="AI30" s="233">
        <v>0</v>
      </c>
      <c r="AJ30" s="233">
        <v>33014.93</v>
      </c>
      <c r="AK30" s="233">
        <v>361870.42</v>
      </c>
      <c r="AL30" s="233">
        <v>117288.6</v>
      </c>
      <c r="AM30" s="233">
        <v>0</v>
      </c>
      <c r="AN30" s="233">
        <v>0</v>
      </c>
      <c r="AO30" s="233">
        <v>51958.86</v>
      </c>
      <c r="AP30" s="115">
        <v>903413.92999999993</v>
      </c>
      <c r="AQ30" s="215">
        <v>60</v>
      </c>
      <c r="AR30" s="218">
        <v>19</v>
      </c>
      <c r="AS30" s="219" t="s">
        <v>78</v>
      </c>
      <c r="AT30" s="233">
        <v>1962986.16</v>
      </c>
      <c r="AU30" s="173">
        <v>0</v>
      </c>
      <c r="AV30" s="173">
        <v>1962986.16</v>
      </c>
      <c r="AW30" s="215">
        <v>60</v>
      </c>
      <c r="AX30" s="218">
        <v>19</v>
      </c>
      <c r="AY30" s="219" t="s">
        <v>78</v>
      </c>
      <c r="AZ30" s="233">
        <v>1558135.05961547</v>
      </c>
      <c r="BA30" s="173">
        <v>2528368.3550525</v>
      </c>
      <c r="BB30" s="173">
        <v>1962986.16</v>
      </c>
      <c r="BC30" s="174">
        <v>0.25983055697651936</v>
      </c>
      <c r="BD30" s="174">
        <v>-0.22361543717420884</v>
      </c>
      <c r="BE30" s="175">
        <v>3.9374813508746822E-3</v>
      </c>
    </row>
    <row r="31" spans="2:57" x14ac:dyDescent="0.3">
      <c r="B31" s="4"/>
      <c r="C31" s="6"/>
      <c r="D31" s="10"/>
      <c r="E31" s="10"/>
      <c r="F31" s="10"/>
      <c r="G31" s="215">
        <v>61</v>
      </c>
      <c r="H31" s="218">
        <v>23</v>
      </c>
      <c r="I31" s="221" t="s">
        <v>216</v>
      </c>
      <c r="J31" s="233">
        <v>216833.43</v>
      </c>
      <c r="K31" s="233">
        <v>614792.13</v>
      </c>
      <c r="L31" s="233">
        <v>0</v>
      </c>
      <c r="M31" s="233">
        <v>0</v>
      </c>
      <c r="N31" s="233">
        <v>0</v>
      </c>
      <c r="O31" s="233">
        <v>0</v>
      </c>
      <c r="P31" s="233">
        <v>64782.63</v>
      </c>
      <c r="Q31" s="233">
        <v>0</v>
      </c>
      <c r="R31" s="115">
        <v>896408.19000000006</v>
      </c>
      <c r="S31" s="215">
        <v>61</v>
      </c>
      <c r="T31" s="218">
        <v>23</v>
      </c>
      <c r="U31" s="221" t="s">
        <v>216</v>
      </c>
      <c r="V31" s="233">
        <v>0</v>
      </c>
      <c r="W31" s="233">
        <v>0</v>
      </c>
      <c r="X31" s="233">
        <v>0</v>
      </c>
      <c r="Y31" s="233">
        <v>0</v>
      </c>
      <c r="Z31" s="233">
        <v>0</v>
      </c>
      <c r="AA31" s="233">
        <v>0</v>
      </c>
      <c r="AB31" s="233">
        <v>0</v>
      </c>
      <c r="AC31" s="233">
        <v>0</v>
      </c>
      <c r="AD31" s="115">
        <v>0</v>
      </c>
      <c r="AE31" s="215">
        <v>61</v>
      </c>
      <c r="AF31" s="218">
        <v>23</v>
      </c>
      <c r="AG31" s="221" t="s">
        <v>216</v>
      </c>
      <c r="AH31" s="233">
        <v>216833.43</v>
      </c>
      <c r="AI31" s="233">
        <v>614792.13</v>
      </c>
      <c r="AJ31" s="233">
        <v>0</v>
      </c>
      <c r="AK31" s="233">
        <v>0</v>
      </c>
      <c r="AL31" s="233">
        <v>0</v>
      </c>
      <c r="AM31" s="233">
        <v>0</v>
      </c>
      <c r="AN31" s="233">
        <v>64782.63</v>
      </c>
      <c r="AO31" s="233">
        <v>0</v>
      </c>
      <c r="AP31" s="115">
        <v>896408.19000000006</v>
      </c>
      <c r="AQ31" s="215">
        <v>61</v>
      </c>
      <c r="AR31" s="218">
        <v>23</v>
      </c>
      <c r="AS31" s="221" t="s">
        <v>216</v>
      </c>
      <c r="AT31" s="233">
        <v>896408.19000000006</v>
      </c>
      <c r="AU31" s="173">
        <v>0</v>
      </c>
      <c r="AV31" s="235">
        <v>896408.19000000006</v>
      </c>
      <c r="AW31" s="215">
        <v>61</v>
      </c>
      <c r="AX31" s="218">
        <v>23</v>
      </c>
      <c r="AY31" s="221" t="s">
        <v>216</v>
      </c>
      <c r="AZ31" s="233">
        <v>354545.17462239007</v>
      </c>
      <c r="BA31" s="173">
        <v>836535.73893056007</v>
      </c>
      <c r="BB31" s="235">
        <v>896408.19000000006</v>
      </c>
      <c r="BC31" s="174">
        <v>1.5283327884936626</v>
      </c>
      <c r="BD31" s="174">
        <v>7.1571898584968707E-2</v>
      </c>
      <c r="BE31" s="175">
        <v>1.7980720408626461E-3</v>
      </c>
    </row>
    <row r="32" spans="2:57" ht="13.8" customHeight="1" x14ac:dyDescent="0.3">
      <c r="B32" s="4"/>
      <c r="C32" s="6"/>
      <c r="G32" s="215">
        <v>63</v>
      </c>
      <c r="H32" s="218">
        <v>24</v>
      </c>
      <c r="I32" s="221" t="s">
        <v>155</v>
      </c>
      <c r="J32" s="233">
        <v>3607.97</v>
      </c>
      <c r="K32" s="233">
        <v>1634.23</v>
      </c>
      <c r="L32" s="233">
        <v>0</v>
      </c>
      <c r="M32" s="233">
        <v>45433.1</v>
      </c>
      <c r="N32" s="233">
        <v>4037.82</v>
      </c>
      <c r="O32" s="233">
        <v>0</v>
      </c>
      <c r="P32" s="233">
        <v>3.03</v>
      </c>
      <c r="Q32" s="233">
        <v>0</v>
      </c>
      <c r="R32" s="115">
        <v>54716.149999999994</v>
      </c>
      <c r="S32" s="215">
        <v>63</v>
      </c>
      <c r="T32" s="218">
        <v>24</v>
      </c>
      <c r="U32" s="221" t="s">
        <v>155</v>
      </c>
      <c r="V32" s="233">
        <v>0</v>
      </c>
      <c r="W32" s="233">
        <v>0</v>
      </c>
      <c r="X32" s="233">
        <v>0</v>
      </c>
      <c r="Y32" s="233">
        <v>0</v>
      </c>
      <c r="Z32" s="233">
        <v>0</v>
      </c>
      <c r="AA32" s="233">
        <v>0</v>
      </c>
      <c r="AB32" s="233">
        <v>0</v>
      </c>
      <c r="AC32" s="233">
        <v>0</v>
      </c>
      <c r="AD32" s="115">
        <v>0</v>
      </c>
      <c r="AE32" s="215">
        <v>63</v>
      </c>
      <c r="AF32" s="218">
        <v>24</v>
      </c>
      <c r="AG32" s="221" t="s">
        <v>155</v>
      </c>
      <c r="AH32" s="233">
        <v>3607.97</v>
      </c>
      <c r="AI32" s="233">
        <v>1634.23</v>
      </c>
      <c r="AJ32" s="233">
        <v>0</v>
      </c>
      <c r="AK32" s="233">
        <v>45433.1</v>
      </c>
      <c r="AL32" s="233">
        <v>4037.82</v>
      </c>
      <c r="AM32" s="233">
        <v>0</v>
      </c>
      <c r="AN32" s="233">
        <v>3.03</v>
      </c>
      <c r="AO32" s="233">
        <v>0</v>
      </c>
      <c r="AP32" s="115">
        <v>54716.149999999994</v>
      </c>
      <c r="AQ32" s="215">
        <v>63</v>
      </c>
      <c r="AR32" s="222">
        <v>27</v>
      </c>
      <c r="AS32" s="219" t="s">
        <v>155</v>
      </c>
      <c r="AT32" s="173">
        <v>54716.149999999994</v>
      </c>
      <c r="AU32" s="173">
        <v>0</v>
      </c>
      <c r="AV32" s="173">
        <v>54716.149999999994</v>
      </c>
      <c r="AW32" s="215">
        <v>63</v>
      </c>
      <c r="AX32" s="222">
        <v>27</v>
      </c>
      <c r="AY32" s="219" t="s">
        <v>155</v>
      </c>
      <c r="AZ32" s="173">
        <v>683.38506065000001</v>
      </c>
      <c r="BA32" s="173">
        <v>54350.849173690003</v>
      </c>
      <c r="BB32" s="173">
        <v>54716.149999999994</v>
      </c>
      <c r="BC32" s="174">
        <v>79.066353730292064</v>
      </c>
      <c r="BD32" s="174">
        <v>6.7211613408759696E-3</v>
      </c>
      <c r="BE32" s="175">
        <v>1.0975310198654774E-4</v>
      </c>
    </row>
    <row r="33" spans="2:57" ht="14.4" customHeight="1" x14ac:dyDescent="0.3">
      <c r="B33" s="4"/>
      <c r="C33" s="6"/>
      <c r="G33" s="215">
        <v>64</v>
      </c>
      <c r="H33" s="218">
        <v>25</v>
      </c>
      <c r="I33" s="221" t="s">
        <v>222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115">
        <v>0</v>
      </c>
      <c r="S33" s="215">
        <v>64</v>
      </c>
      <c r="T33" s="218">
        <v>25</v>
      </c>
      <c r="U33" s="221" t="s">
        <v>222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115">
        <v>0</v>
      </c>
      <c r="AE33" s="215">
        <v>64</v>
      </c>
      <c r="AF33" s="218">
        <v>25</v>
      </c>
      <c r="AG33" s="221" t="s">
        <v>222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115">
        <v>0</v>
      </c>
      <c r="AQ33" s="215">
        <v>64</v>
      </c>
      <c r="AR33" s="218">
        <v>24</v>
      </c>
      <c r="AS33" s="221" t="s">
        <v>222</v>
      </c>
      <c r="AT33" s="233">
        <v>0</v>
      </c>
      <c r="AU33" s="173">
        <v>0</v>
      </c>
      <c r="AV33" s="235">
        <v>0</v>
      </c>
      <c r="AW33" s="215">
        <v>64</v>
      </c>
      <c r="AX33" s="218">
        <v>24</v>
      </c>
      <c r="AY33" s="221" t="s">
        <v>222</v>
      </c>
      <c r="AZ33" s="233">
        <v>0</v>
      </c>
      <c r="BA33" s="173">
        <v>0</v>
      </c>
      <c r="BB33" s="235">
        <v>0</v>
      </c>
      <c r="BC33" s="174">
        <v>0</v>
      </c>
      <c r="BD33" s="174">
        <v>0</v>
      </c>
      <c r="BE33" s="175">
        <v>0</v>
      </c>
    </row>
    <row r="34" spans="2:57" ht="14.4" customHeight="1" x14ac:dyDescent="0.3">
      <c r="C34" s="6"/>
      <c r="H34" s="297" t="s">
        <v>74</v>
      </c>
      <c r="I34" s="297"/>
      <c r="J34" s="205">
        <v>128877913.50000001</v>
      </c>
      <c r="K34" s="205">
        <v>118384761.62000002</v>
      </c>
      <c r="L34" s="205">
        <v>56545672.440000005</v>
      </c>
      <c r="M34" s="205">
        <v>45668345.290000014</v>
      </c>
      <c r="N34" s="205">
        <v>54633128.039999984</v>
      </c>
      <c r="O34" s="205">
        <v>78324308.00999999</v>
      </c>
      <c r="P34" s="205">
        <v>2256312.9799999995</v>
      </c>
      <c r="Q34" s="205">
        <v>13848086.949999999</v>
      </c>
      <c r="R34" s="205">
        <v>498538528.8300001</v>
      </c>
      <c r="T34" s="297" t="s">
        <v>74</v>
      </c>
      <c r="U34" s="297"/>
      <c r="V34" s="205">
        <v>37650131.020000003</v>
      </c>
      <c r="W34" s="205">
        <v>4632940.8500000006</v>
      </c>
      <c r="X34" s="205">
        <v>6092825.7199999988</v>
      </c>
      <c r="Y34" s="205">
        <v>10625381.99</v>
      </c>
      <c r="Z34" s="205">
        <v>918796.07000000007</v>
      </c>
      <c r="AA34" s="205">
        <v>72094192.419999987</v>
      </c>
      <c r="AB34" s="205">
        <v>38677.42</v>
      </c>
      <c r="AC34" s="205">
        <v>0</v>
      </c>
      <c r="AD34" s="205">
        <v>132052945.49000002</v>
      </c>
      <c r="AF34" s="297" t="s">
        <v>74</v>
      </c>
      <c r="AG34" s="297"/>
      <c r="AH34" s="205">
        <v>91227782.470000029</v>
      </c>
      <c r="AI34" s="205">
        <v>113751820.78</v>
      </c>
      <c r="AJ34" s="205">
        <v>50452846.720000014</v>
      </c>
      <c r="AK34" s="205">
        <v>35042963.31000001</v>
      </c>
      <c r="AL34" s="205">
        <v>53714331.969999991</v>
      </c>
      <c r="AM34" s="205">
        <v>6230115.5899999999</v>
      </c>
      <c r="AN34" s="205">
        <v>2217635.56</v>
      </c>
      <c r="AO34" s="205">
        <v>13848086.950000001</v>
      </c>
      <c r="AP34" s="205">
        <v>366485583.35000002</v>
      </c>
      <c r="AQ34" s="13"/>
      <c r="AR34" s="297" t="s">
        <v>74</v>
      </c>
      <c r="AS34" s="297"/>
      <c r="AT34" s="205">
        <v>366485583.35000002</v>
      </c>
      <c r="AU34" s="205">
        <v>132052945.49000002</v>
      </c>
      <c r="AV34" s="205">
        <v>498538528.84000003</v>
      </c>
      <c r="AW34" s="215">
        <v>33</v>
      </c>
      <c r="AX34" s="225">
        <v>25</v>
      </c>
      <c r="AY34" s="177" t="s">
        <v>63</v>
      </c>
      <c r="AZ34" s="178">
        <v>14264188.031890154</v>
      </c>
      <c r="BA34" s="178">
        <v>16506734.3448442</v>
      </c>
      <c r="BB34" s="178">
        <v>0</v>
      </c>
      <c r="BC34" s="236"/>
      <c r="BD34" s="236"/>
      <c r="BE34" s="179"/>
    </row>
    <row r="35" spans="2:57" ht="14.4" customHeight="1" x14ac:dyDescent="0.3">
      <c r="C35" s="6"/>
      <c r="I35" s="49"/>
      <c r="R35" s="160" t="s">
        <v>214</v>
      </c>
      <c r="U35" s="49"/>
      <c r="AD35" s="160" t="s">
        <v>214</v>
      </c>
      <c r="AG35" s="49"/>
      <c r="AP35" s="160" t="s">
        <v>214</v>
      </c>
      <c r="AQ35" s="158"/>
      <c r="AR35" s="158"/>
      <c r="AS35" s="158"/>
      <c r="AT35" s="158"/>
      <c r="AU35" s="158"/>
      <c r="AV35" s="160" t="s">
        <v>214</v>
      </c>
      <c r="AW35" s="215">
        <v>58</v>
      </c>
      <c r="AX35" s="225">
        <v>26</v>
      </c>
      <c r="AY35" s="177" t="s">
        <v>73</v>
      </c>
      <c r="AZ35" s="178">
        <v>308257.80791497999</v>
      </c>
      <c r="BA35" s="178">
        <v>324854.26187564002</v>
      </c>
      <c r="BB35" s="178">
        <v>0</v>
      </c>
      <c r="BC35" s="236"/>
      <c r="BD35" s="236"/>
      <c r="BE35" s="179"/>
    </row>
    <row r="36" spans="2:57" ht="14.4" customHeight="1" x14ac:dyDescent="0.3">
      <c r="C36" s="6"/>
      <c r="R36" s="160" t="s">
        <v>43</v>
      </c>
      <c r="AD36" s="160" t="s">
        <v>43</v>
      </c>
      <c r="AP36" s="160" t="s">
        <v>43</v>
      </c>
      <c r="AV36" s="160" t="s">
        <v>43</v>
      </c>
      <c r="AW36" s="13"/>
      <c r="AX36" s="297" t="s">
        <v>74</v>
      </c>
      <c r="AY36" s="297"/>
      <c r="AZ36" s="205">
        <v>468143792.16066909</v>
      </c>
      <c r="BA36" s="205">
        <v>511213443.14172339</v>
      </c>
      <c r="BB36" s="205">
        <v>498538528.84000003</v>
      </c>
      <c r="BC36" s="206">
        <v>6.4926070126973601E-2</v>
      </c>
      <c r="BD36" s="174">
        <v>-2.4793781289921046E-2</v>
      </c>
      <c r="BE36" s="206">
        <v>1</v>
      </c>
    </row>
    <row r="37" spans="2:57" ht="14.4" customHeight="1" x14ac:dyDescent="0.3">
      <c r="C37" s="6"/>
      <c r="R37" s="158" t="s">
        <v>111</v>
      </c>
      <c r="AD37" s="158" t="s">
        <v>111</v>
      </c>
      <c r="AP37" s="158" t="s">
        <v>111</v>
      </c>
      <c r="AV37" s="158" t="s">
        <v>111</v>
      </c>
      <c r="BE37" s="160" t="s">
        <v>214</v>
      </c>
    </row>
    <row r="38" spans="2:57" ht="14.4" customHeight="1" x14ac:dyDescent="0.3">
      <c r="C38" s="6"/>
      <c r="BE38" s="160" t="s">
        <v>27</v>
      </c>
    </row>
    <row r="39" spans="2:57" ht="14.4" customHeight="1" x14ac:dyDescent="0.3">
      <c r="BE39" s="158" t="s">
        <v>240</v>
      </c>
    </row>
    <row r="40" spans="2:57" ht="14.4" customHeight="1" x14ac:dyDescent="0.3">
      <c r="BE40" s="158" t="s">
        <v>241</v>
      </c>
    </row>
    <row r="41" spans="2:57" ht="14.4" customHeight="1" x14ac:dyDescent="0.3">
      <c r="BE41" s="158" t="s">
        <v>242</v>
      </c>
    </row>
    <row r="42" spans="2:57" ht="14.4" customHeight="1" x14ac:dyDescent="0.3">
      <c r="AY42" s="156" t="s">
        <v>218</v>
      </c>
    </row>
    <row r="45" spans="2:57" ht="14.4" customHeight="1" x14ac:dyDescent="0.3">
      <c r="C45" s="289" t="s">
        <v>252</v>
      </c>
      <c r="D45" s="289"/>
      <c r="E45" s="289"/>
      <c r="F45" s="289"/>
    </row>
    <row r="47" spans="2:57" ht="14.4" customHeight="1" x14ac:dyDescent="0.3">
      <c r="C47" s="207" t="s">
        <v>29</v>
      </c>
      <c r="D47" s="208" t="s">
        <v>246</v>
      </c>
      <c r="E47" s="208" t="s">
        <v>245</v>
      </c>
      <c r="F47" s="208" t="s">
        <v>38</v>
      </c>
    </row>
    <row r="48" spans="2:57" ht="14.4" customHeight="1" x14ac:dyDescent="0.3">
      <c r="C48" s="231" t="s">
        <v>44</v>
      </c>
      <c r="D48" s="182">
        <v>91227782.470000029</v>
      </c>
      <c r="E48" s="182">
        <v>37650131.019999996</v>
      </c>
      <c r="F48" s="276">
        <v>128877913.49000002</v>
      </c>
      <c r="G48" s="280"/>
    </row>
    <row r="49" spans="3:7" ht="14.4" customHeight="1" x14ac:dyDescent="0.3">
      <c r="C49" s="231" t="s">
        <v>45</v>
      </c>
      <c r="D49" s="182">
        <v>113751820.77999999</v>
      </c>
      <c r="E49" s="182">
        <v>4632940.8499999996</v>
      </c>
      <c r="F49" s="276">
        <v>118384761.62999998</v>
      </c>
      <c r="G49" s="280"/>
    </row>
    <row r="50" spans="3:7" ht="14.4" customHeight="1" x14ac:dyDescent="0.3">
      <c r="C50" s="231" t="s">
        <v>48</v>
      </c>
      <c r="D50" s="182">
        <v>6230115.5899999999</v>
      </c>
      <c r="E50" s="182">
        <v>72094192.419999987</v>
      </c>
      <c r="F50" s="276">
        <v>78324308.00999999</v>
      </c>
      <c r="G50" s="280"/>
    </row>
    <row r="51" spans="3:7" ht="14.4" customHeight="1" x14ac:dyDescent="0.3">
      <c r="C51" s="231" t="s">
        <v>46</v>
      </c>
      <c r="D51" s="182">
        <v>50452846.719999999</v>
      </c>
      <c r="E51" s="182">
        <v>6092825.7200000007</v>
      </c>
      <c r="F51" s="276">
        <v>56545672.439999998</v>
      </c>
      <c r="G51" s="280"/>
    </row>
    <row r="52" spans="3:7" ht="14.4" customHeight="1" x14ac:dyDescent="0.3">
      <c r="C52" s="231" t="s">
        <v>231</v>
      </c>
      <c r="D52" s="182">
        <v>53714331.969999991</v>
      </c>
      <c r="E52" s="182">
        <v>918796.07000000007</v>
      </c>
      <c r="F52" s="276">
        <v>54633128.039999992</v>
      </c>
      <c r="G52" s="280"/>
    </row>
    <row r="53" spans="3:7" ht="14.4" customHeight="1" x14ac:dyDescent="0.3">
      <c r="C53" s="231" t="s">
        <v>47</v>
      </c>
      <c r="D53" s="182">
        <v>35042963.31000001</v>
      </c>
      <c r="E53" s="182">
        <v>10625381.99</v>
      </c>
      <c r="F53" s="276">
        <v>45668345.300000012</v>
      </c>
      <c r="G53" s="280"/>
    </row>
    <row r="54" spans="3:7" ht="14.4" customHeight="1" x14ac:dyDescent="0.3">
      <c r="C54" s="231" t="s">
        <v>232</v>
      </c>
      <c r="D54" s="182">
        <v>13848086.949999999</v>
      </c>
      <c r="E54" s="182">
        <v>0</v>
      </c>
      <c r="F54" s="276">
        <v>13848086.949999999</v>
      </c>
      <c r="G54" s="280"/>
    </row>
    <row r="55" spans="3:7" ht="14.4" customHeight="1" x14ac:dyDescent="0.3">
      <c r="C55" s="231" t="s">
        <v>233</v>
      </c>
      <c r="D55" s="182">
        <v>2217635.5599999996</v>
      </c>
      <c r="E55" s="182">
        <v>38677.42</v>
      </c>
      <c r="F55" s="276">
        <v>2256312.9799999995</v>
      </c>
      <c r="G55" s="280"/>
    </row>
    <row r="56" spans="3:7" ht="14.4" customHeight="1" x14ac:dyDescent="0.3">
      <c r="C56" s="209" t="s">
        <v>38</v>
      </c>
      <c r="D56" s="210">
        <v>366485583.34999996</v>
      </c>
      <c r="E56" s="210">
        <v>132052945.48999998</v>
      </c>
      <c r="F56" s="277">
        <v>498538528.83999991</v>
      </c>
      <c r="G56" s="280"/>
    </row>
    <row r="57" spans="3:7" ht="14.4" customHeight="1" x14ac:dyDescent="0.3">
      <c r="C57" s="106" t="s">
        <v>27</v>
      </c>
      <c r="D57" s="6"/>
      <c r="E57" s="6"/>
      <c r="F57" s="6"/>
    </row>
    <row r="58" spans="3:7" ht="14.4" customHeight="1" x14ac:dyDescent="0.3">
      <c r="C58" s="51" t="s">
        <v>111</v>
      </c>
      <c r="D58" s="52"/>
      <c r="E58" s="52"/>
      <c r="F58" s="52"/>
    </row>
  </sheetData>
  <sortState ref="AW10:BE33">
    <sortCondition descending="1" ref="BB10:BB33"/>
  </sortState>
  <mergeCells count="17">
    <mergeCell ref="AR34:AS34"/>
    <mergeCell ref="AR6:AV6"/>
    <mergeCell ref="C45:F45"/>
    <mergeCell ref="AX36:AY36"/>
    <mergeCell ref="H34:I34"/>
    <mergeCell ref="C6:F6"/>
    <mergeCell ref="AX6:BE6"/>
    <mergeCell ref="AX8:AY8"/>
    <mergeCell ref="H8:I8"/>
    <mergeCell ref="H6:R6"/>
    <mergeCell ref="T6:AD6"/>
    <mergeCell ref="T8:U8"/>
    <mergeCell ref="T34:U34"/>
    <mergeCell ref="AF6:AP6"/>
    <mergeCell ref="AF8:AG8"/>
    <mergeCell ref="AF34:AG34"/>
    <mergeCell ref="AR8:AS8"/>
  </mergeCells>
  <conditionalFormatting sqref="BC9:BD32">
    <cfRule type="cellIs" dxfId="24" priority="10" operator="lessThan">
      <formula>0</formula>
    </cfRule>
  </conditionalFormatting>
  <conditionalFormatting sqref="F9:F17">
    <cfRule type="cellIs" dxfId="23" priority="8" operator="lessThan">
      <formula>0</formula>
    </cfRule>
  </conditionalFormatting>
  <conditionalFormatting sqref="BD36">
    <cfRule type="cellIs" dxfId="22" priority="6" operator="lessThan">
      <formula>0</formula>
    </cfRule>
  </conditionalFormatting>
  <conditionalFormatting sqref="BB9:BB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8:F56">
    <cfRule type="cellIs" dxfId="21" priority="4" operator="lessThan">
      <formula>0</formula>
    </cfRule>
  </conditionalFormatting>
  <conditionalFormatting sqref="AD9:AD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9:R33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9:AV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9:AP33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type="decimal" allowBlank="1" showInputMessage="1" showErrorMessage="1" errorTitle="Error" error="Recuerde que debe ingresar una cifra válida en millones de pesos." sqref="E22:F29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CN58"/>
  <sheetViews>
    <sheetView showGridLines="0" zoomScale="70" zoomScaleNormal="70" workbookViewId="0"/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4" width="17.21875" bestFit="1" customWidth="1"/>
    <col min="5" max="5" width="16.88671875" bestFit="1" customWidth="1"/>
    <col min="6" max="6" width="15" bestFit="1" customWidth="1"/>
    <col min="7" max="7" width="11.5546875" customWidth="1"/>
    <col min="8" max="8" width="4.109375" bestFit="1" customWidth="1"/>
    <col min="9" max="9" width="30.44140625" bestFit="1" customWidth="1"/>
    <col min="10" max="10" width="14.44140625" bestFit="1" customWidth="1"/>
    <col min="11" max="11" width="9.6640625" bestFit="1" customWidth="1"/>
    <col min="12" max="12" width="11.44140625" bestFit="1" customWidth="1"/>
    <col min="13" max="13" width="8.5546875" bestFit="1" customWidth="1"/>
    <col min="14" max="14" width="6.33203125" bestFit="1" customWidth="1"/>
    <col min="15" max="15" width="16.33203125" bestFit="1" customWidth="1"/>
    <col min="16" max="16" width="6" bestFit="1" customWidth="1"/>
    <col min="17" max="17" width="6" customWidth="1"/>
    <col min="18" max="18" width="9" bestFit="1" customWidth="1"/>
    <col min="19" max="19" width="9" customWidth="1"/>
    <col min="20" max="20" width="4.21875" bestFit="1" customWidth="1"/>
    <col min="21" max="21" width="29.77734375" bestFit="1" customWidth="1"/>
    <col min="22" max="22" width="14.6640625" bestFit="1" customWidth="1"/>
    <col min="23" max="23" width="9.33203125" bestFit="1" customWidth="1"/>
    <col min="24" max="24" width="11.5546875" bestFit="1" customWidth="1"/>
    <col min="25" max="25" width="8.6640625" bestFit="1" customWidth="1"/>
    <col min="26" max="26" width="9" customWidth="1"/>
    <col min="27" max="27" width="16.33203125" bestFit="1" customWidth="1"/>
    <col min="28" max="31" width="9" customWidth="1"/>
    <col min="32" max="32" width="4.21875" bestFit="1" customWidth="1"/>
    <col min="33" max="33" width="29.77734375" bestFit="1" customWidth="1"/>
    <col min="34" max="34" width="14.6640625" bestFit="1" customWidth="1"/>
    <col min="35" max="35" width="9.33203125" bestFit="1" customWidth="1"/>
    <col min="36" max="36" width="11.5546875" bestFit="1" customWidth="1"/>
    <col min="37" max="38" width="9" customWidth="1"/>
    <col min="39" max="39" width="16.33203125" bestFit="1" customWidth="1"/>
    <col min="40" max="43" width="9" customWidth="1"/>
    <col min="44" max="44" width="4.21875" bestFit="1" customWidth="1"/>
    <col min="45" max="45" width="29.77734375" bestFit="1" customWidth="1"/>
    <col min="46" max="46" width="18.21875" bestFit="1" customWidth="1"/>
    <col min="47" max="47" width="18" bestFit="1" customWidth="1"/>
    <col min="48" max="48" width="15.21875" customWidth="1"/>
    <col min="49" max="49" width="11.5546875" customWidth="1"/>
    <col min="50" max="50" width="4.109375" bestFit="1" customWidth="1"/>
    <col min="51" max="51" width="33.5546875" bestFit="1" customWidth="1"/>
    <col min="52" max="52" width="10.33203125" customWidth="1"/>
    <col min="53" max="53" width="11.109375" customWidth="1"/>
    <col min="54" max="54" width="9.33203125" customWidth="1"/>
    <col min="55" max="55" width="11.77734375" customWidth="1"/>
    <col min="56" max="56" width="14.109375" bestFit="1" customWidth="1"/>
    <col min="57" max="57" width="10" customWidth="1"/>
    <col min="58" max="58" width="11.5546875" customWidth="1"/>
    <col min="59" max="92" width="0" hidden="1" customWidth="1"/>
    <col min="93" max="16384" width="11.5546875" hidden="1"/>
  </cols>
  <sheetData>
    <row r="2" spans="2:57" ht="14.4" customHeight="1" x14ac:dyDescent="0.3">
      <c r="B2" s="13"/>
      <c r="C2" s="14" t="s">
        <v>2</v>
      </c>
    </row>
    <row r="3" spans="2:57" ht="15.6" x14ac:dyDescent="0.3">
      <c r="B3" s="13"/>
      <c r="C3" s="14" t="s">
        <v>1</v>
      </c>
      <c r="D3" s="3"/>
      <c r="E3" s="3"/>
      <c r="F3" s="3"/>
    </row>
    <row r="4" spans="2:57" ht="16.2" thickBot="1" x14ac:dyDescent="0.35">
      <c r="B4" s="15"/>
      <c r="C4" s="16" t="s">
        <v>3</v>
      </c>
      <c r="D4" s="12"/>
      <c r="E4" s="12"/>
      <c r="F4" s="1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</row>
    <row r="5" spans="2:57" ht="15" thickTop="1" x14ac:dyDescent="0.3">
      <c r="B5" s="1"/>
      <c r="C5" s="1"/>
      <c r="D5" s="3"/>
      <c r="E5" s="3"/>
      <c r="F5" s="3"/>
    </row>
    <row r="6" spans="2:57" ht="14.4" customHeight="1" x14ac:dyDescent="0.3">
      <c r="B6" s="1"/>
      <c r="C6" s="289" t="s">
        <v>51</v>
      </c>
      <c r="D6" s="289"/>
      <c r="E6" s="289"/>
      <c r="F6" s="289"/>
      <c r="H6" s="289" t="s">
        <v>253</v>
      </c>
      <c r="I6" s="289"/>
      <c r="J6" s="289"/>
      <c r="K6" s="289"/>
      <c r="L6" s="289"/>
      <c r="M6" s="289"/>
      <c r="N6" s="289"/>
      <c r="O6" s="289"/>
      <c r="P6" s="289"/>
      <c r="Q6" s="289"/>
      <c r="R6" s="289"/>
      <c r="T6" s="289" t="s">
        <v>254</v>
      </c>
      <c r="U6" s="289"/>
      <c r="V6" s="289"/>
      <c r="W6" s="289"/>
      <c r="X6" s="289"/>
      <c r="Y6" s="289"/>
      <c r="Z6" s="289"/>
      <c r="AA6" s="289"/>
      <c r="AB6" s="289"/>
      <c r="AC6" s="289"/>
      <c r="AD6" s="289"/>
      <c r="AF6" s="289" t="s">
        <v>255</v>
      </c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1"/>
      <c r="AR6" s="289" t="s">
        <v>260</v>
      </c>
      <c r="AS6" s="289"/>
      <c r="AT6" s="289"/>
      <c r="AU6" s="289"/>
      <c r="AV6" s="289"/>
      <c r="AX6" s="289" t="s">
        <v>95</v>
      </c>
      <c r="AY6" s="289"/>
      <c r="AZ6" s="289"/>
      <c r="BA6" s="289"/>
      <c r="BB6" s="289"/>
      <c r="BC6" s="289"/>
      <c r="BD6" s="289"/>
      <c r="BE6" s="289"/>
    </row>
    <row r="8" spans="2:57" x14ac:dyDescent="0.3">
      <c r="C8" s="207" t="s">
        <v>29</v>
      </c>
      <c r="D8" s="208">
        <v>42977</v>
      </c>
      <c r="E8" s="208">
        <v>43342</v>
      </c>
      <c r="F8" s="208" t="s">
        <v>220</v>
      </c>
      <c r="H8" s="290" t="s">
        <v>39</v>
      </c>
      <c r="I8" s="290"/>
      <c r="J8" s="237" t="s">
        <v>44</v>
      </c>
      <c r="K8" s="237" t="s">
        <v>45</v>
      </c>
      <c r="L8" s="237" t="s">
        <v>46</v>
      </c>
      <c r="M8" s="237" t="s">
        <v>47</v>
      </c>
      <c r="N8" s="237" t="s">
        <v>227</v>
      </c>
      <c r="O8" s="237" t="s">
        <v>48</v>
      </c>
      <c r="P8" s="237" t="s">
        <v>228</v>
      </c>
      <c r="Q8" s="237" t="s">
        <v>182</v>
      </c>
      <c r="R8" s="237" t="s">
        <v>38</v>
      </c>
      <c r="T8" s="290" t="s">
        <v>39</v>
      </c>
      <c r="U8" s="290"/>
      <c r="V8" s="278" t="s">
        <v>44</v>
      </c>
      <c r="W8" s="278" t="s">
        <v>45</v>
      </c>
      <c r="X8" s="278" t="s">
        <v>46</v>
      </c>
      <c r="Y8" s="278" t="s">
        <v>47</v>
      </c>
      <c r="Z8" s="278" t="s">
        <v>227</v>
      </c>
      <c r="AA8" s="278" t="s">
        <v>48</v>
      </c>
      <c r="AB8" s="278" t="s">
        <v>228</v>
      </c>
      <c r="AC8" s="278" t="s">
        <v>182</v>
      </c>
      <c r="AD8" s="278" t="s">
        <v>38</v>
      </c>
      <c r="AF8" s="290" t="s">
        <v>39</v>
      </c>
      <c r="AG8" s="290"/>
      <c r="AH8" s="278" t="s">
        <v>44</v>
      </c>
      <c r="AI8" s="278" t="s">
        <v>45</v>
      </c>
      <c r="AJ8" s="278" t="s">
        <v>46</v>
      </c>
      <c r="AK8" s="278" t="s">
        <v>47</v>
      </c>
      <c r="AL8" s="278" t="s">
        <v>227</v>
      </c>
      <c r="AM8" s="278" t="s">
        <v>48</v>
      </c>
      <c r="AN8" s="278" t="s">
        <v>228</v>
      </c>
      <c r="AO8" s="278" t="s">
        <v>182</v>
      </c>
      <c r="AP8" s="278" t="s">
        <v>38</v>
      </c>
      <c r="AR8" s="290" t="s">
        <v>39</v>
      </c>
      <c r="AS8" s="290"/>
      <c r="AT8" s="278" t="s">
        <v>246</v>
      </c>
      <c r="AU8" s="278" t="s">
        <v>245</v>
      </c>
      <c r="AV8" s="278" t="s">
        <v>38</v>
      </c>
      <c r="AX8" s="290" t="s">
        <v>39</v>
      </c>
      <c r="AY8" s="290"/>
      <c r="AZ8" s="237">
        <v>42977</v>
      </c>
      <c r="BA8" s="237">
        <v>43311</v>
      </c>
      <c r="BB8" s="237">
        <v>43342</v>
      </c>
      <c r="BC8" s="237" t="s">
        <v>40</v>
      </c>
      <c r="BD8" s="237" t="s">
        <v>41</v>
      </c>
      <c r="BE8" s="237" t="s">
        <v>42</v>
      </c>
    </row>
    <row r="9" spans="2:57" x14ac:dyDescent="0.3">
      <c r="C9" s="231" t="s">
        <v>44</v>
      </c>
      <c r="D9" s="238">
        <v>9945</v>
      </c>
      <c r="E9" s="238">
        <v>10549</v>
      </c>
      <c r="F9" s="232">
        <v>6.0734037204625446E-2</v>
      </c>
      <c r="G9" s="215">
        <v>16</v>
      </c>
      <c r="H9" s="218">
        <v>1</v>
      </c>
      <c r="I9" s="219" t="s">
        <v>55</v>
      </c>
      <c r="J9" s="240">
        <v>3290</v>
      </c>
      <c r="K9" s="240">
        <v>79</v>
      </c>
      <c r="L9" s="240">
        <v>1724</v>
      </c>
      <c r="M9" s="240">
        <v>265</v>
      </c>
      <c r="N9" s="240">
        <v>10</v>
      </c>
      <c r="O9" s="240">
        <v>4</v>
      </c>
      <c r="P9" s="240">
        <v>1</v>
      </c>
      <c r="Q9" s="240">
        <v>20</v>
      </c>
      <c r="R9" s="241">
        <v>5393</v>
      </c>
      <c r="S9" s="215">
        <v>22</v>
      </c>
      <c r="T9" s="218">
        <v>2</v>
      </c>
      <c r="U9" s="219" t="s">
        <v>60</v>
      </c>
      <c r="V9" s="240">
        <v>141</v>
      </c>
      <c r="W9" s="240">
        <v>1</v>
      </c>
      <c r="X9" s="240">
        <v>1848</v>
      </c>
      <c r="Y9" s="240">
        <v>10</v>
      </c>
      <c r="Z9" s="240">
        <v>0</v>
      </c>
      <c r="AA9" s="240">
        <v>2</v>
      </c>
      <c r="AB9" s="240">
        <v>0</v>
      </c>
      <c r="AC9" s="240">
        <v>0</v>
      </c>
      <c r="AD9" s="241">
        <v>2002</v>
      </c>
      <c r="AE9" s="215">
        <v>16</v>
      </c>
      <c r="AF9" s="218">
        <v>1</v>
      </c>
      <c r="AG9" s="219" t="s">
        <v>55</v>
      </c>
      <c r="AH9" s="240">
        <v>2692</v>
      </c>
      <c r="AI9" s="240">
        <v>79</v>
      </c>
      <c r="AJ9" s="240">
        <v>1661</v>
      </c>
      <c r="AK9" s="240">
        <v>263</v>
      </c>
      <c r="AL9" s="240">
        <v>10</v>
      </c>
      <c r="AM9" s="240">
        <v>4</v>
      </c>
      <c r="AN9" s="240">
        <v>1</v>
      </c>
      <c r="AO9" s="240">
        <v>20</v>
      </c>
      <c r="AP9" s="241">
        <v>4730</v>
      </c>
      <c r="AQ9" s="215">
        <v>16</v>
      </c>
      <c r="AR9" s="218">
        <v>4</v>
      </c>
      <c r="AS9" s="219" t="s">
        <v>55</v>
      </c>
      <c r="AT9" s="283">
        <v>4730</v>
      </c>
      <c r="AU9" s="284">
        <v>663</v>
      </c>
      <c r="AV9" s="284">
        <v>5393</v>
      </c>
      <c r="AW9" s="215">
        <v>16</v>
      </c>
      <c r="AX9" s="218">
        <v>1</v>
      </c>
      <c r="AY9" s="219" t="s">
        <v>55</v>
      </c>
      <c r="AZ9" s="240">
        <v>4878</v>
      </c>
      <c r="BA9" s="240">
        <v>5368</v>
      </c>
      <c r="BB9" s="240">
        <v>5393</v>
      </c>
      <c r="BC9" s="174">
        <v>0.10557605576055762</v>
      </c>
      <c r="BD9" s="174">
        <v>4.6572280178838188E-3</v>
      </c>
      <c r="BE9" s="175">
        <v>0.26402624106530892</v>
      </c>
    </row>
    <row r="10" spans="2:57" x14ac:dyDescent="0.3">
      <c r="C10" s="231" t="s">
        <v>46</v>
      </c>
      <c r="D10" s="238">
        <v>5997</v>
      </c>
      <c r="E10" s="238">
        <v>6010</v>
      </c>
      <c r="F10" s="232">
        <v>2.1677505419377407E-3</v>
      </c>
      <c r="G10" s="215">
        <v>22</v>
      </c>
      <c r="H10" s="218">
        <v>2</v>
      </c>
      <c r="I10" s="219" t="s">
        <v>60</v>
      </c>
      <c r="J10" s="240">
        <v>1713</v>
      </c>
      <c r="K10" s="240">
        <v>10</v>
      </c>
      <c r="L10" s="240">
        <v>2086</v>
      </c>
      <c r="M10" s="240">
        <v>282</v>
      </c>
      <c r="N10" s="240">
        <v>8</v>
      </c>
      <c r="O10" s="240">
        <v>2</v>
      </c>
      <c r="P10" s="240">
        <v>0</v>
      </c>
      <c r="Q10" s="240">
        <v>0</v>
      </c>
      <c r="R10" s="241">
        <v>4101</v>
      </c>
      <c r="S10" s="215">
        <v>16</v>
      </c>
      <c r="T10" s="218">
        <v>1</v>
      </c>
      <c r="U10" s="219" t="s">
        <v>55</v>
      </c>
      <c r="V10" s="240">
        <v>598</v>
      </c>
      <c r="W10" s="240">
        <v>0</v>
      </c>
      <c r="X10" s="240">
        <v>63</v>
      </c>
      <c r="Y10" s="240">
        <v>2</v>
      </c>
      <c r="Z10" s="240">
        <v>0</v>
      </c>
      <c r="AA10" s="240">
        <v>0</v>
      </c>
      <c r="AB10" s="240">
        <v>0</v>
      </c>
      <c r="AC10" s="240">
        <v>0</v>
      </c>
      <c r="AD10" s="241">
        <v>663</v>
      </c>
      <c r="AE10" s="215">
        <v>22</v>
      </c>
      <c r="AF10" s="218">
        <v>2</v>
      </c>
      <c r="AG10" s="219" t="s">
        <v>60</v>
      </c>
      <c r="AH10" s="240">
        <v>1572</v>
      </c>
      <c r="AI10" s="240">
        <v>9</v>
      </c>
      <c r="AJ10" s="240">
        <v>238</v>
      </c>
      <c r="AK10" s="240">
        <v>272</v>
      </c>
      <c r="AL10" s="240">
        <v>8</v>
      </c>
      <c r="AM10" s="240">
        <v>0</v>
      </c>
      <c r="AN10" s="240">
        <v>0</v>
      </c>
      <c r="AO10" s="240">
        <v>0</v>
      </c>
      <c r="AP10" s="241">
        <v>2099</v>
      </c>
      <c r="AQ10" s="215">
        <v>22</v>
      </c>
      <c r="AR10" s="218">
        <v>3</v>
      </c>
      <c r="AS10" s="219" t="s">
        <v>60</v>
      </c>
      <c r="AT10" s="283">
        <v>2099</v>
      </c>
      <c r="AU10" s="284">
        <v>2002</v>
      </c>
      <c r="AV10" s="283">
        <v>4101</v>
      </c>
      <c r="AW10" s="215">
        <v>22</v>
      </c>
      <c r="AX10" s="218">
        <v>2</v>
      </c>
      <c r="AY10" s="219" t="s">
        <v>60</v>
      </c>
      <c r="AZ10" s="240">
        <v>4204</v>
      </c>
      <c r="BA10" s="240">
        <v>4212</v>
      </c>
      <c r="BB10" s="240">
        <v>4101</v>
      </c>
      <c r="BC10" s="174">
        <v>-2.4500475737393002E-2</v>
      </c>
      <c r="BD10" s="174">
        <v>-2.6353276353276334E-2</v>
      </c>
      <c r="BE10" s="175">
        <v>0.20077352394007636</v>
      </c>
    </row>
    <row r="11" spans="2:57" x14ac:dyDescent="0.3">
      <c r="C11" s="231" t="s">
        <v>47</v>
      </c>
      <c r="D11" s="238">
        <v>2345</v>
      </c>
      <c r="E11" s="238">
        <v>2290</v>
      </c>
      <c r="F11" s="232">
        <v>-2.3454157782516027E-2</v>
      </c>
      <c r="G11" s="215">
        <v>31</v>
      </c>
      <c r="H11" s="218">
        <v>3</v>
      </c>
      <c r="I11" s="219" t="s">
        <v>56</v>
      </c>
      <c r="J11" s="240">
        <v>911</v>
      </c>
      <c r="K11" s="240">
        <v>79</v>
      </c>
      <c r="L11" s="240">
        <v>286</v>
      </c>
      <c r="M11" s="240">
        <v>503</v>
      </c>
      <c r="N11" s="240">
        <v>7</v>
      </c>
      <c r="O11" s="240">
        <v>13</v>
      </c>
      <c r="P11" s="240">
        <v>0</v>
      </c>
      <c r="Q11" s="240">
        <v>8</v>
      </c>
      <c r="R11" s="241">
        <v>1807</v>
      </c>
      <c r="S11" s="215">
        <v>31</v>
      </c>
      <c r="T11" s="218">
        <v>3</v>
      </c>
      <c r="U11" s="219" t="s">
        <v>56</v>
      </c>
      <c r="V11" s="240">
        <v>442</v>
      </c>
      <c r="W11" s="240">
        <v>2</v>
      </c>
      <c r="X11" s="240">
        <v>2</v>
      </c>
      <c r="Y11" s="240">
        <v>9</v>
      </c>
      <c r="Z11" s="240">
        <v>0</v>
      </c>
      <c r="AA11" s="240">
        <v>10</v>
      </c>
      <c r="AB11" s="240">
        <v>0</v>
      </c>
      <c r="AC11" s="240">
        <v>0</v>
      </c>
      <c r="AD11" s="241">
        <v>465</v>
      </c>
      <c r="AE11" s="215">
        <v>31</v>
      </c>
      <c r="AF11" s="218">
        <v>3</v>
      </c>
      <c r="AG11" s="219" t="s">
        <v>56</v>
      </c>
      <c r="AH11" s="240">
        <v>469</v>
      </c>
      <c r="AI11" s="240">
        <v>77</v>
      </c>
      <c r="AJ11" s="240">
        <v>284</v>
      </c>
      <c r="AK11" s="240">
        <v>494</v>
      </c>
      <c r="AL11" s="240">
        <v>7</v>
      </c>
      <c r="AM11" s="240">
        <v>3</v>
      </c>
      <c r="AN11" s="240">
        <v>0</v>
      </c>
      <c r="AO11" s="240">
        <v>8</v>
      </c>
      <c r="AP11" s="241">
        <v>1342</v>
      </c>
      <c r="AQ11" s="215">
        <v>31</v>
      </c>
      <c r="AR11" s="218">
        <v>2</v>
      </c>
      <c r="AS11" s="219" t="s">
        <v>56</v>
      </c>
      <c r="AT11" s="283">
        <v>1342</v>
      </c>
      <c r="AU11" s="284">
        <v>465</v>
      </c>
      <c r="AV11" s="283">
        <v>1807</v>
      </c>
      <c r="AW11" s="215">
        <v>31</v>
      </c>
      <c r="AX11" s="218">
        <v>3</v>
      </c>
      <c r="AY11" s="219" t="s">
        <v>56</v>
      </c>
      <c r="AZ11" s="240">
        <v>1714</v>
      </c>
      <c r="BA11" s="240">
        <v>1796</v>
      </c>
      <c r="BB11" s="241">
        <v>1807</v>
      </c>
      <c r="BC11" s="174">
        <v>5.425904317386232E-2</v>
      </c>
      <c r="BD11" s="174">
        <v>6.1247216035633656E-3</v>
      </c>
      <c r="BE11" s="175">
        <v>8.846568099481053E-2</v>
      </c>
    </row>
    <row r="12" spans="2:57" x14ac:dyDescent="0.3">
      <c r="C12" s="231" t="s">
        <v>45</v>
      </c>
      <c r="D12" s="238">
        <v>1311</v>
      </c>
      <c r="E12" s="238">
        <v>1311</v>
      </c>
      <c r="F12" s="232">
        <v>0</v>
      </c>
      <c r="G12" s="215">
        <v>42</v>
      </c>
      <c r="H12" s="218">
        <v>4</v>
      </c>
      <c r="I12" s="219" t="s">
        <v>57</v>
      </c>
      <c r="J12" s="240">
        <v>640</v>
      </c>
      <c r="K12" s="240">
        <v>2</v>
      </c>
      <c r="L12" s="240">
        <v>472</v>
      </c>
      <c r="M12" s="240">
        <v>165</v>
      </c>
      <c r="N12" s="240">
        <v>5</v>
      </c>
      <c r="O12" s="240">
        <v>10</v>
      </c>
      <c r="P12" s="240">
        <v>1</v>
      </c>
      <c r="Q12" s="240">
        <v>0</v>
      </c>
      <c r="R12" s="241">
        <v>1295</v>
      </c>
      <c r="S12" s="215">
        <v>21</v>
      </c>
      <c r="T12" s="218">
        <v>5</v>
      </c>
      <c r="U12" s="219" t="s">
        <v>59</v>
      </c>
      <c r="V12" s="240">
        <v>349</v>
      </c>
      <c r="W12" s="240">
        <v>0</v>
      </c>
      <c r="X12" s="240">
        <v>1</v>
      </c>
      <c r="Y12" s="240">
        <v>1</v>
      </c>
      <c r="Z12" s="240">
        <v>0</v>
      </c>
      <c r="AA12" s="240">
        <v>8</v>
      </c>
      <c r="AB12" s="240">
        <v>0</v>
      </c>
      <c r="AC12" s="240">
        <v>0</v>
      </c>
      <c r="AD12" s="241">
        <v>359</v>
      </c>
      <c r="AE12" s="215">
        <v>42</v>
      </c>
      <c r="AF12" s="218">
        <v>4</v>
      </c>
      <c r="AG12" s="219" t="s">
        <v>57</v>
      </c>
      <c r="AH12" s="240">
        <v>415</v>
      </c>
      <c r="AI12" s="240">
        <v>1</v>
      </c>
      <c r="AJ12" s="240">
        <v>468</v>
      </c>
      <c r="AK12" s="240">
        <v>157</v>
      </c>
      <c r="AL12" s="240">
        <v>5</v>
      </c>
      <c r="AM12" s="240">
        <v>0</v>
      </c>
      <c r="AN12" s="240">
        <v>1</v>
      </c>
      <c r="AO12" s="240">
        <v>0</v>
      </c>
      <c r="AP12" s="241">
        <v>1047</v>
      </c>
      <c r="AQ12" s="215">
        <v>42</v>
      </c>
      <c r="AR12" s="218">
        <v>7</v>
      </c>
      <c r="AS12" s="219" t="s">
        <v>57</v>
      </c>
      <c r="AT12" s="283">
        <v>1047</v>
      </c>
      <c r="AU12" s="284">
        <v>248</v>
      </c>
      <c r="AV12" s="284">
        <v>1295</v>
      </c>
      <c r="AW12" s="215">
        <v>42</v>
      </c>
      <c r="AX12" s="218">
        <v>4</v>
      </c>
      <c r="AY12" s="219" t="s">
        <v>57</v>
      </c>
      <c r="AZ12" s="240">
        <v>1265</v>
      </c>
      <c r="BA12" s="240">
        <v>1325</v>
      </c>
      <c r="BB12" s="240">
        <v>1295</v>
      </c>
      <c r="BC12" s="174">
        <v>2.3715415019762931E-2</v>
      </c>
      <c r="BD12" s="174">
        <v>-2.2641509433962259E-2</v>
      </c>
      <c r="BE12" s="175">
        <v>6.3399588759424266E-2</v>
      </c>
    </row>
    <row r="13" spans="2:57" x14ac:dyDescent="0.3">
      <c r="C13" s="231" t="s">
        <v>48</v>
      </c>
      <c r="D13" s="238">
        <v>105</v>
      </c>
      <c r="E13" s="238">
        <v>96</v>
      </c>
      <c r="F13" s="232">
        <v>-8.5714285714285743E-2</v>
      </c>
      <c r="G13" s="215">
        <v>24</v>
      </c>
      <c r="H13" s="218">
        <v>6</v>
      </c>
      <c r="I13" s="219" t="s">
        <v>75</v>
      </c>
      <c r="J13" s="240">
        <v>23</v>
      </c>
      <c r="K13" s="240">
        <v>888</v>
      </c>
      <c r="L13" s="240">
        <v>0</v>
      </c>
      <c r="M13" s="240">
        <v>27</v>
      </c>
      <c r="N13" s="240">
        <v>0</v>
      </c>
      <c r="O13" s="240">
        <v>0</v>
      </c>
      <c r="P13" s="240">
        <v>0</v>
      </c>
      <c r="Q13" s="240">
        <v>0</v>
      </c>
      <c r="R13" s="241">
        <v>938</v>
      </c>
      <c r="S13" s="215">
        <v>42</v>
      </c>
      <c r="T13" s="218">
        <v>4</v>
      </c>
      <c r="U13" s="219" t="s">
        <v>57</v>
      </c>
      <c r="V13" s="240">
        <v>225</v>
      </c>
      <c r="W13" s="240">
        <v>1</v>
      </c>
      <c r="X13" s="240">
        <v>4</v>
      </c>
      <c r="Y13" s="240">
        <v>8</v>
      </c>
      <c r="Z13" s="240">
        <v>0</v>
      </c>
      <c r="AA13" s="240">
        <v>10</v>
      </c>
      <c r="AB13" s="240">
        <v>0</v>
      </c>
      <c r="AC13" s="240">
        <v>0</v>
      </c>
      <c r="AD13" s="241">
        <v>248</v>
      </c>
      <c r="AE13" s="215">
        <v>24</v>
      </c>
      <c r="AF13" s="218">
        <v>6</v>
      </c>
      <c r="AG13" s="219" t="s">
        <v>75</v>
      </c>
      <c r="AH13" s="240">
        <v>23</v>
      </c>
      <c r="AI13" s="240">
        <v>888</v>
      </c>
      <c r="AJ13" s="240">
        <v>0</v>
      </c>
      <c r="AK13" s="240">
        <v>27</v>
      </c>
      <c r="AL13" s="240">
        <v>0</v>
      </c>
      <c r="AM13" s="240">
        <v>0</v>
      </c>
      <c r="AN13" s="240">
        <v>0</v>
      </c>
      <c r="AO13" s="240">
        <v>0</v>
      </c>
      <c r="AP13" s="241">
        <v>938</v>
      </c>
      <c r="AQ13" s="215">
        <v>24</v>
      </c>
      <c r="AR13" s="218">
        <v>1</v>
      </c>
      <c r="AS13" s="219" t="s">
        <v>75</v>
      </c>
      <c r="AT13" s="283">
        <v>938</v>
      </c>
      <c r="AU13" s="284">
        <v>0</v>
      </c>
      <c r="AV13" s="283">
        <v>938</v>
      </c>
      <c r="AW13" s="215">
        <v>24</v>
      </c>
      <c r="AX13" s="218">
        <v>6</v>
      </c>
      <c r="AY13" s="219" t="s">
        <v>75</v>
      </c>
      <c r="AZ13" s="240">
        <v>984</v>
      </c>
      <c r="BA13" s="240">
        <v>937</v>
      </c>
      <c r="BB13" s="241">
        <v>938</v>
      </c>
      <c r="BC13" s="174">
        <v>-4.6747967479674801E-2</v>
      </c>
      <c r="BD13" s="174">
        <v>1.0672358591248265E-3</v>
      </c>
      <c r="BE13" s="175">
        <v>4.5921864290610008E-2</v>
      </c>
    </row>
    <row r="14" spans="2:57" x14ac:dyDescent="0.3">
      <c r="C14" s="231" t="s">
        <v>231</v>
      </c>
      <c r="D14" s="238">
        <v>90</v>
      </c>
      <c r="E14" s="238">
        <v>91</v>
      </c>
      <c r="F14" s="282">
        <v>1.1111111111111072E-2</v>
      </c>
      <c r="G14" s="215">
        <v>21</v>
      </c>
      <c r="H14" s="218">
        <v>5</v>
      </c>
      <c r="I14" s="219" t="s">
        <v>59</v>
      </c>
      <c r="J14" s="240">
        <v>669</v>
      </c>
      <c r="K14" s="240">
        <v>5</v>
      </c>
      <c r="L14" s="240">
        <v>78</v>
      </c>
      <c r="M14" s="240">
        <v>84</v>
      </c>
      <c r="N14" s="240">
        <v>8</v>
      </c>
      <c r="O14" s="240">
        <v>8</v>
      </c>
      <c r="P14" s="240">
        <v>0</v>
      </c>
      <c r="Q14" s="240">
        <v>8</v>
      </c>
      <c r="R14" s="241">
        <v>860</v>
      </c>
      <c r="S14" s="215">
        <v>38</v>
      </c>
      <c r="T14" s="218">
        <v>10</v>
      </c>
      <c r="U14" s="219" t="s">
        <v>69</v>
      </c>
      <c r="V14" s="240">
        <v>176</v>
      </c>
      <c r="W14" s="240">
        <v>3</v>
      </c>
      <c r="X14" s="240">
        <v>48</v>
      </c>
      <c r="Y14" s="240">
        <v>2</v>
      </c>
      <c r="Z14" s="240">
        <v>0</v>
      </c>
      <c r="AA14" s="240">
        <v>0</v>
      </c>
      <c r="AB14" s="240">
        <v>2</v>
      </c>
      <c r="AC14" s="240">
        <v>0</v>
      </c>
      <c r="AD14" s="241">
        <v>231</v>
      </c>
      <c r="AE14" s="215">
        <v>20</v>
      </c>
      <c r="AF14" s="218">
        <v>11</v>
      </c>
      <c r="AG14" s="219" t="s">
        <v>58</v>
      </c>
      <c r="AH14" s="240">
        <v>287</v>
      </c>
      <c r="AI14" s="240">
        <v>7</v>
      </c>
      <c r="AJ14" s="240">
        <v>323</v>
      </c>
      <c r="AK14" s="240">
        <v>120</v>
      </c>
      <c r="AL14" s="240">
        <v>7</v>
      </c>
      <c r="AM14" s="240">
        <v>0</v>
      </c>
      <c r="AN14" s="240">
        <v>0</v>
      </c>
      <c r="AO14" s="240">
        <v>7</v>
      </c>
      <c r="AP14" s="241">
        <v>751</v>
      </c>
      <c r="AQ14" s="215">
        <v>21</v>
      </c>
      <c r="AR14" s="218">
        <v>6</v>
      </c>
      <c r="AS14" s="219" t="s">
        <v>59</v>
      </c>
      <c r="AT14" s="283">
        <v>501</v>
      </c>
      <c r="AU14" s="284">
        <v>359</v>
      </c>
      <c r="AV14" s="284">
        <v>860</v>
      </c>
      <c r="AW14" s="215">
        <v>21</v>
      </c>
      <c r="AX14" s="218">
        <v>5</v>
      </c>
      <c r="AY14" s="219" t="s">
        <v>59</v>
      </c>
      <c r="AZ14" s="240">
        <v>1058</v>
      </c>
      <c r="BA14" s="240">
        <v>1022</v>
      </c>
      <c r="BB14" s="241">
        <v>860</v>
      </c>
      <c r="BC14" s="174">
        <v>-0.18714555765595464</v>
      </c>
      <c r="BD14" s="174">
        <v>-0.15851272015655582</v>
      </c>
      <c r="BE14" s="175">
        <v>4.2103201801625377E-2</v>
      </c>
    </row>
    <row r="15" spans="2:57" x14ac:dyDescent="0.3">
      <c r="C15" s="231" t="s">
        <v>232</v>
      </c>
      <c r="D15" s="238">
        <v>40</v>
      </c>
      <c r="E15" s="238">
        <v>62</v>
      </c>
      <c r="F15" s="282">
        <v>0.55000000000000004</v>
      </c>
      <c r="G15" s="215">
        <v>20</v>
      </c>
      <c r="H15" s="218">
        <v>11</v>
      </c>
      <c r="I15" s="219" t="s">
        <v>58</v>
      </c>
      <c r="J15" s="240">
        <v>317</v>
      </c>
      <c r="K15" s="240">
        <v>7</v>
      </c>
      <c r="L15" s="240">
        <v>323</v>
      </c>
      <c r="M15" s="240">
        <v>120</v>
      </c>
      <c r="N15" s="240">
        <v>8</v>
      </c>
      <c r="O15" s="240">
        <v>1</v>
      </c>
      <c r="P15" s="240">
        <v>0</v>
      </c>
      <c r="Q15" s="240">
        <v>7</v>
      </c>
      <c r="R15" s="241">
        <v>783</v>
      </c>
      <c r="S15" s="215">
        <v>18</v>
      </c>
      <c r="T15" s="218">
        <v>13</v>
      </c>
      <c r="U15" s="219" t="s">
        <v>65</v>
      </c>
      <c r="V15" s="240">
        <v>202</v>
      </c>
      <c r="W15" s="240">
        <v>0</v>
      </c>
      <c r="X15" s="240">
        <v>8</v>
      </c>
      <c r="Y15" s="240">
        <v>12</v>
      </c>
      <c r="Z15" s="240">
        <v>0</v>
      </c>
      <c r="AA15" s="240">
        <v>9</v>
      </c>
      <c r="AB15" s="240">
        <v>0</v>
      </c>
      <c r="AC15" s="240">
        <v>0</v>
      </c>
      <c r="AD15" s="241">
        <v>231</v>
      </c>
      <c r="AE15" s="215">
        <v>23</v>
      </c>
      <c r="AF15" s="218">
        <v>7</v>
      </c>
      <c r="AG15" s="219" t="s">
        <v>206</v>
      </c>
      <c r="AH15" s="240">
        <v>250</v>
      </c>
      <c r="AI15" s="240">
        <v>4</v>
      </c>
      <c r="AJ15" s="240">
        <v>111</v>
      </c>
      <c r="AK15" s="240">
        <v>300</v>
      </c>
      <c r="AL15" s="240">
        <v>4</v>
      </c>
      <c r="AM15" s="240">
        <v>0</v>
      </c>
      <c r="AN15" s="240">
        <v>2</v>
      </c>
      <c r="AO15" s="240">
        <v>1</v>
      </c>
      <c r="AP15" s="241">
        <v>672</v>
      </c>
      <c r="AQ15" s="215">
        <v>20</v>
      </c>
      <c r="AR15" s="218">
        <v>8</v>
      </c>
      <c r="AS15" s="219" t="s">
        <v>58</v>
      </c>
      <c r="AT15" s="283">
        <v>751</v>
      </c>
      <c r="AU15" s="284">
        <v>32</v>
      </c>
      <c r="AV15" s="284">
        <v>783</v>
      </c>
      <c r="AW15" s="215">
        <v>20</v>
      </c>
      <c r="AX15" s="218">
        <v>11</v>
      </c>
      <c r="AY15" s="219" t="s">
        <v>58</v>
      </c>
      <c r="AZ15" s="240">
        <v>830</v>
      </c>
      <c r="BA15" s="240">
        <v>793</v>
      </c>
      <c r="BB15" s="241">
        <v>783</v>
      </c>
      <c r="BC15" s="174">
        <v>-5.6626506024096357E-2</v>
      </c>
      <c r="BD15" s="174">
        <v>-1.2610340479192961E-2</v>
      </c>
      <c r="BE15" s="175">
        <v>3.8333496524037988E-2</v>
      </c>
    </row>
    <row r="16" spans="2:57" x14ac:dyDescent="0.3">
      <c r="B16" s="4"/>
      <c r="C16" s="231" t="s">
        <v>233</v>
      </c>
      <c r="D16" s="238">
        <v>6</v>
      </c>
      <c r="E16" s="238">
        <v>17</v>
      </c>
      <c r="F16" s="232">
        <v>1.8333333333333335</v>
      </c>
      <c r="G16" s="215">
        <v>59</v>
      </c>
      <c r="H16" s="218">
        <v>8</v>
      </c>
      <c r="I16" s="219" t="s">
        <v>67</v>
      </c>
      <c r="J16" s="240">
        <v>453</v>
      </c>
      <c r="K16" s="240">
        <v>24</v>
      </c>
      <c r="L16" s="240">
        <v>202</v>
      </c>
      <c r="M16" s="240">
        <v>64</v>
      </c>
      <c r="N16" s="240">
        <v>1</v>
      </c>
      <c r="O16" s="240">
        <v>0</v>
      </c>
      <c r="P16" s="240">
        <v>1</v>
      </c>
      <c r="Q16" s="240">
        <v>0</v>
      </c>
      <c r="R16" s="241">
        <v>745</v>
      </c>
      <c r="S16" s="215">
        <v>39</v>
      </c>
      <c r="T16" s="218">
        <v>14</v>
      </c>
      <c r="U16" s="219" t="s">
        <v>62</v>
      </c>
      <c r="V16" s="240">
        <v>186</v>
      </c>
      <c r="W16" s="240">
        <v>0</v>
      </c>
      <c r="X16" s="240">
        <v>1</v>
      </c>
      <c r="Y16" s="240">
        <v>29</v>
      </c>
      <c r="Z16" s="240">
        <v>3</v>
      </c>
      <c r="AA16" s="240">
        <v>3</v>
      </c>
      <c r="AB16" s="240">
        <v>0</v>
      </c>
      <c r="AC16" s="240">
        <v>0</v>
      </c>
      <c r="AD16" s="241">
        <v>222</v>
      </c>
      <c r="AE16" s="215">
        <v>59</v>
      </c>
      <c r="AF16" s="218">
        <v>8</v>
      </c>
      <c r="AG16" s="219" t="s">
        <v>67</v>
      </c>
      <c r="AH16" s="240">
        <v>371</v>
      </c>
      <c r="AI16" s="240">
        <v>22</v>
      </c>
      <c r="AJ16" s="240">
        <v>199</v>
      </c>
      <c r="AK16" s="240">
        <v>63</v>
      </c>
      <c r="AL16" s="240">
        <v>1</v>
      </c>
      <c r="AM16" s="240">
        <v>0</v>
      </c>
      <c r="AN16" s="240">
        <v>1</v>
      </c>
      <c r="AO16" s="240">
        <v>0</v>
      </c>
      <c r="AP16" s="241">
        <v>657</v>
      </c>
      <c r="AQ16" s="215">
        <v>59</v>
      </c>
      <c r="AR16" s="218">
        <v>13</v>
      </c>
      <c r="AS16" s="219" t="s">
        <v>67</v>
      </c>
      <c r="AT16" s="283">
        <v>657</v>
      </c>
      <c r="AU16" s="284">
        <v>88</v>
      </c>
      <c r="AV16" s="284">
        <v>745</v>
      </c>
      <c r="AW16" s="215">
        <v>59</v>
      </c>
      <c r="AX16" s="218">
        <v>8</v>
      </c>
      <c r="AY16" s="219" t="s">
        <v>67</v>
      </c>
      <c r="AZ16" s="240">
        <v>627</v>
      </c>
      <c r="BA16" s="240">
        <v>729</v>
      </c>
      <c r="BB16" s="241">
        <v>745</v>
      </c>
      <c r="BC16" s="174">
        <v>0.18819776714513559</v>
      </c>
      <c r="BD16" s="174">
        <v>2.1947873799725626E-2</v>
      </c>
      <c r="BE16" s="175">
        <v>3.6473122490942915E-2</v>
      </c>
    </row>
    <row r="17" spans="2:57" x14ac:dyDescent="0.3">
      <c r="B17" s="4"/>
      <c r="C17" s="209" t="s">
        <v>38</v>
      </c>
      <c r="D17" s="239">
        <v>19839</v>
      </c>
      <c r="E17" s="239">
        <v>20426</v>
      </c>
      <c r="F17" s="211">
        <v>2.9588184888351243E-2</v>
      </c>
      <c r="G17" s="215">
        <v>23</v>
      </c>
      <c r="H17" s="218">
        <v>7</v>
      </c>
      <c r="I17" s="219" t="s">
        <v>206</v>
      </c>
      <c r="J17" s="240">
        <v>293</v>
      </c>
      <c r="K17" s="240">
        <v>6</v>
      </c>
      <c r="L17" s="240">
        <v>112</v>
      </c>
      <c r="M17" s="240">
        <v>313</v>
      </c>
      <c r="N17" s="240">
        <v>4</v>
      </c>
      <c r="O17" s="240">
        <v>0</v>
      </c>
      <c r="P17" s="240">
        <v>2</v>
      </c>
      <c r="Q17" s="240">
        <v>1</v>
      </c>
      <c r="R17" s="241">
        <v>731</v>
      </c>
      <c r="S17" s="215">
        <v>3</v>
      </c>
      <c r="T17" s="218">
        <v>12</v>
      </c>
      <c r="U17" s="219" t="s">
        <v>61</v>
      </c>
      <c r="V17" s="240">
        <v>197</v>
      </c>
      <c r="W17" s="240">
        <v>1</v>
      </c>
      <c r="X17" s="240">
        <v>0</v>
      </c>
      <c r="Y17" s="240">
        <v>17</v>
      </c>
      <c r="Z17" s="240">
        <v>0</v>
      </c>
      <c r="AA17" s="240">
        <v>3</v>
      </c>
      <c r="AB17" s="240">
        <v>0</v>
      </c>
      <c r="AC17" s="240">
        <v>0</v>
      </c>
      <c r="AD17" s="241">
        <v>218</v>
      </c>
      <c r="AE17" s="215">
        <v>25</v>
      </c>
      <c r="AF17" s="218">
        <v>9</v>
      </c>
      <c r="AG17" s="219" t="s">
        <v>64</v>
      </c>
      <c r="AH17" s="240">
        <v>331</v>
      </c>
      <c r="AI17" s="240">
        <v>1</v>
      </c>
      <c r="AJ17" s="240">
        <v>183</v>
      </c>
      <c r="AK17" s="240">
        <v>71</v>
      </c>
      <c r="AL17" s="240">
        <v>2</v>
      </c>
      <c r="AM17" s="240">
        <v>1</v>
      </c>
      <c r="AN17" s="240">
        <v>0</v>
      </c>
      <c r="AO17" s="240">
        <v>1</v>
      </c>
      <c r="AP17" s="241">
        <v>590</v>
      </c>
      <c r="AQ17" s="215">
        <v>23</v>
      </c>
      <c r="AR17" s="218">
        <v>9</v>
      </c>
      <c r="AS17" s="219" t="s">
        <v>206</v>
      </c>
      <c r="AT17" s="283">
        <v>672</v>
      </c>
      <c r="AU17" s="284">
        <v>59</v>
      </c>
      <c r="AV17" s="284">
        <v>731</v>
      </c>
      <c r="AW17" s="215">
        <v>23</v>
      </c>
      <c r="AX17" s="218">
        <v>7</v>
      </c>
      <c r="AY17" s="219" t="s">
        <v>206</v>
      </c>
      <c r="AZ17" s="240">
        <v>802</v>
      </c>
      <c r="BA17" s="240">
        <v>761</v>
      </c>
      <c r="BB17" s="241">
        <v>731</v>
      </c>
      <c r="BC17" s="174">
        <v>-8.8528678304239383E-2</v>
      </c>
      <c r="BD17" s="174">
        <v>-3.942181340341655E-2</v>
      </c>
      <c r="BE17" s="175">
        <v>3.5787721531381572E-2</v>
      </c>
    </row>
    <row r="18" spans="2:57" x14ac:dyDescent="0.3">
      <c r="B18" s="4"/>
      <c r="C18" s="163" t="s">
        <v>111</v>
      </c>
      <c r="G18" s="215">
        <v>25</v>
      </c>
      <c r="H18" s="218">
        <v>9</v>
      </c>
      <c r="I18" s="219" t="s">
        <v>64</v>
      </c>
      <c r="J18" s="240">
        <v>401</v>
      </c>
      <c r="K18" s="240">
        <v>2</v>
      </c>
      <c r="L18" s="240">
        <v>199</v>
      </c>
      <c r="M18" s="240">
        <v>71</v>
      </c>
      <c r="N18" s="240">
        <v>2</v>
      </c>
      <c r="O18" s="240">
        <v>2</v>
      </c>
      <c r="P18" s="240">
        <v>0</v>
      </c>
      <c r="Q18" s="240">
        <v>1</v>
      </c>
      <c r="R18" s="241">
        <v>678</v>
      </c>
      <c r="S18" s="215">
        <v>12</v>
      </c>
      <c r="T18" s="218">
        <v>16</v>
      </c>
      <c r="U18" s="219" t="s">
        <v>71</v>
      </c>
      <c r="V18" s="240">
        <v>159</v>
      </c>
      <c r="W18" s="240">
        <v>1</v>
      </c>
      <c r="X18" s="240">
        <v>1</v>
      </c>
      <c r="Y18" s="240">
        <v>2</v>
      </c>
      <c r="Z18" s="240">
        <v>0</v>
      </c>
      <c r="AA18" s="240">
        <v>15</v>
      </c>
      <c r="AB18" s="240">
        <v>0</v>
      </c>
      <c r="AC18" s="240">
        <v>0</v>
      </c>
      <c r="AD18" s="241">
        <v>178</v>
      </c>
      <c r="AE18" s="215">
        <v>21</v>
      </c>
      <c r="AF18" s="218">
        <v>5</v>
      </c>
      <c r="AG18" s="219" t="s">
        <v>59</v>
      </c>
      <c r="AH18" s="240">
        <v>320</v>
      </c>
      <c r="AI18" s="240">
        <v>5</v>
      </c>
      <c r="AJ18" s="240">
        <v>77</v>
      </c>
      <c r="AK18" s="240">
        <v>83</v>
      </c>
      <c r="AL18" s="240">
        <v>8</v>
      </c>
      <c r="AM18" s="240">
        <v>0</v>
      </c>
      <c r="AN18" s="240">
        <v>0</v>
      </c>
      <c r="AO18" s="240">
        <v>8</v>
      </c>
      <c r="AP18" s="241">
        <v>501</v>
      </c>
      <c r="AQ18" s="215">
        <v>25</v>
      </c>
      <c r="AR18" s="218">
        <v>11</v>
      </c>
      <c r="AS18" s="219" t="s">
        <v>64</v>
      </c>
      <c r="AT18" s="283">
        <v>590</v>
      </c>
      <c r="AU18" s="284">
        <v>88</v>
      </c>
      <c r="AV18" s="284">
        <v>678</v>
      </c>
      <c r="AW18" s="215">
        <v>25</v>
      </c>
      <c r="AX18" s="218">
        <v>9</v>
      </c>
      <c r="AY18" s="219" t="s">
        <v>64</v>
      </c>
      <c r="AZ18" s="240">
        <v>757</v>
      </c>
      <c r="BA18" s="240">
        <v>703</v>
      </c>
      <c r="BB18" s="241">
        <v>678</v>
      </c>
      <c r="BC18" s="174">
        <v>-0.10435931307793922</v>
      </c>
      <c r="BD18" s="174">
        <v>-3.5561877667140807E-2</v>
      </c>
      <c r="BE18" s="175">
        <v>3.3192989327327914E-2</v>
      </c>
    </row>
    <row r="19" spans="2:57" x14ac:dyDescent="0.3">
      <c r="B19" s="4"/>
      <c r="G19" s="215">
        <v>38</v>
      </c>
      <c r="H19" s="218">
        <v>10</v>
      </c>
      <c r="I19" s="219" t="s">
        <v>69</v>
      </c>
      <c r="J19" s="240">
        <v>281</v>
      </c>
      <c r="K19" s="240">
        <v>3</v>
      </c>
      <c r="L19" s="240">
        <v>297</v>
      </c>
      <c r="M19" s="240">
        <v>49</v>
      </c>
      <c r="N19" s="240">
        <v>2</v>
      </c>
      <c r="O19" s="240">
        <v>0</v>
      </c>
      <c r="P19" s="240">
        <v>2</v>
      </c>
      <c r="Q19" s="240">
        <v>15</v>
      </c>
      <c r="R19" s="241">
        <v>649</v>
      </c>
      <c r="S19" s="215">
        <v>59</v>
      </c>
      <c r="T19" s="218">
        <v>8</v>
      </c>
      <c r="U19" s="219" t="s">
        <v>67</v>
      </c>
      <c r="V19" s="240">
        <v>82</v>
      </c>
      <c r="W19" s="240">
        <v>2</v>
      </c>
      <c r="X19" s="240">
        <v>3</v>
      </c>
      <c r="Y19" s="240">
        <v>1</v>
      </c>
      <c r="Z19" s="240">
        <v>0</v>
      </c>
      <c r="AA19" s="240">
        <v>0</v>
      </c>
      <c r="AB19" s="240">
        <v>0</v>
      </c>
      <c r="AC19" s="240">
        <v>0</v>
      </c>
      <c r="AD19" s="241">
        <v>88</v>
      </c>
      <c r="AE19" s="215">
        <v>38</v>
      </c>
      <c r="AF19" s="218">
        <v>10</v>
      </c>
      <c r="AG19" s="219" t="s">
        <v>69</v>
      </c>
      <c r="AH19" s="240">
        <v>105</v>
      </c>
      <c r="AI19" s="240">
        <v>0</v>
      </c>
      <c r="AJ19" s="240">
        <v>249</v>
      </c>
      <c r="AK19" s="240">
        <v>47</v>
      </c>
      <c r="AL19" s="240">
        <v>2</v>
      </c>
      <c r="AM19" s="240">
        <v>0</v>
      </c>
      <c r="AN19" s="240">
        <v>0</v>
      </c>
      <c r="AO19" s="240">
        <v>15</v>
      </c>
      <c r="AP19" s="241">
        <v>418</v>
      </c>
      <c r="AQ19" s="215">
        <v>38</v>
      </c>
      <c r="AR19" s="218">
        <v>21</v>
      </c>
      <c r="AS19" s="221" t="s">
        <v>69</v>
      </c>
      <c r="AT19" s="283">
        <v>418</v>
      </c>
      <c r="AU19" s="284">
        <v>231</v>
      </c>
      <c r="AV19" s="285">
        <v>649</v>
      </c>
      <c r="AW19" s="215">
        <v>38</v>
      </c>
      <c r="AX19" s="218">
        <v>10</v>
      </c>
      <c r="AY19" s="219" t="s">
        <v>69</v>
      </c>
      <c r="AZ19" s="240">
        <v>556</v>
      </c>
      <c r="BA19" s="240">
        <v>639</v>
      </c>
      <c r="BB19" s="241">
        <v>649</v>
      </c>
      <c r="BC19" s="174">
        <v>0.16726618705035978</v>
      </c>
      <c r="BD19" s="174">
        <v>1.5649452269170583E-2</v>
      </c>
      <c r="BE19" s="175">
        <v>3.1773230196807993E-2</v>
      </c>
    </row>
    <row r="20" spans="2:57" x14ac:dyDescent="0.3">
      <c r="B20" s="4"/>
      <c r="G20" s="215">
        <v>3</v>
      </c>
      <c r="H20" s="218">
        <v>12</v>
      </c>
      <c r="I20" s="219" t="s">
        <v>61</v>
      </c>
      <c r="J20" s="240">
        <v>400</v>
      </c>
      <c r="K20" s="240">
        <v>4</v>
      </c>
      <c r="L20" s="240">
        <v>61</v>
      </c>
      <c r="M20" s="240">
        <v>115</v>
      </c>
      <c r="N20" s="240">
        <v>5</v>
      </c>
      <c r="O20" s="240">
        <v>3</v>
      </c>
      <c r="P20" s="240">
        <v>0</v>
      </c>
      <c r="Q20" s="240">
        <v>0</v>
      </c>
      <c r="R20" s="241">
        <v>588</v>
      </c>
      <c r="S20" s="215">
        <v>25</v>
      </c>
      <c r="T20" s="218">
        <v>9</v>
      </c>
      <c r="U20" s="219" t="s">
        <v>64</v>
      </c>
      <c r="V20" s="240">
        <v>70</v>
      </c>
      <c r="W20" s="240">
        <v>1</v>
      </c>
      <c r="X20" s="240">
        <v>16</v>
      </c>
      <c r="Y20" s="240">
        <v>0</v>
      </c>
      <c r="Z20" s="240">
        <v>0</v>
      </c>
      <c r="AA20" s="240">
        <v>1</v>
      </c>
      <c r="AB20" s="240">
        <v>0</v>
      </c>
      <c r="AC20" s="240">
        <v>0</v>
      </c>
      <c r="AD20" s="241">
        <v>88</v>
      </c>
      <c r="AE20" s="215">
        <v>3</v>
      </c>
      <c r="AF20" s="218">
        <v>12</v>
      </c>
      <c r="AG20" s="219" t="s">
        <v>61</v>
      </c>
      <c r="AH20" s="240">
        <v>203</v>
      </c>
      <c r="AI20" s="240">
        <v>3</v>
      </c>
      <c r="AJ20" s="240">
        <v>61</v>
      </c>
      <c r="AK20" s="240">
        <v>98</v>
      </c>
      <c r="AL20" s="240">
        <v>5</v>
      </c>
      <c r="AM20" s="240">
        <v>0</v>
      </c>
      <c r="AN20" s="240">
        <v>0</v>
      </c>
      <c r="AO20" s="240">
        <v>0</v>
      </c>
      <c r="AP20" s="241">
        <v>370</v>
      </c>
      <c r="AQ20" s="215">
        <v>3</v>
      </c>
      <c r="AR20" s="218">
        <v>10</v>
      </c>
      <c r="AS20" s="219" t="s">
        <v>61</v>
      </c>
      <c r="AT20" s="283">
        <v>370</v>
      </c>
      <c r="AU20" s="284">
        <v>218</v>
      </c>
      <c r="AV20" s="284">
        <v>588</v>
      </c>
      <c r="AW20" s="215">
        <v>3</v>
      </c>
      <c r="AX20" s="218">
        <v>12</v>
      </c>
      <c r="AY20" s="219" t="s">
        <v>61</v>
      </c>
      <c r="AZ20" s="240">
        <v>593</v>
      </c>
      <c r="BA20" s="240">
        <v>586</v>
      </c>
      <c r="BB20" s="241">
        <v>588</v>
      </c>
      <c r="BC20" s="174">
        <v>-8.4317032040471807E-3</v>
      </c>
      <c r="BD20" s="174">
        <v>3.4129692832765013E-3</v>
      </c>
      <c r="BE20" s="175">
        <v>2.8786840301576421E-2</v>
      </c>
    </row>
    <row r="21" spans="2:57" x14ac:dyDescent="0.3">
      <c r="G21" s="215">
        <v>18</v>
      </c>
      <c r="H21" s="218">
        <v>13</v>
      </c>
      <c r="I21" s="219" t="s">
        <v>65</v>
      </c>
      <c r="J21" s="240">
        <v>287</v>
      </c>
      <c r="K21" s="240">
        <v>2</v>
      </c>
      <c r="L21" s="240">
        <v>73</v>
      </c>
      <c r="M21" s="240">
        <v>26</v>
      </c>
      <c r="N21" s="240">
        <v>4</v>
      </c>
      <c r="O21" s="240">
        <v>9</v>
      </c>
      <c r="P21" s="240">
        <v>1</v>
      </c>
      <c r="Q21" s="240">
        <v>0</v>
      </c>
      <c r="R21" s="241">
        <v>402</v>
      </c>
      <c r="S21" s="215">
        <v>40</v>
      </c>
      <c r="T21" s="218">
        <v>17</v>
      </c>
      <c r="U21" s="219" t="s">
        <v>70</v>
      </c>
      <c r="V21" s="240">
        <v>71</v>
      </c>
      <c r="W21" s="240">
        <v>0</v>
      </c>
      <c r="X21" s="240">
        <v>0</v>
      </c>
      <c r="Y21" s="240">
        <v>0</v>
      </c>
      <c r="Z21" s="240">
        <v>0</v>
      </c>
      <c r="AA21" s="240">
        <v>0</v>
      </c>
      <c r="AB21" s="240">
        <v>0</v>
      </c>
      <c r="AC21" s="240">
        <v>0</v>
      </c>
      <c r="AD21" s="241">
        <v>71</v>
      </c>
      <c r="AE21" s="215">
        <v>34</v>
      </c>
      <c r="AF21" s="218">
        <v>15</v>
      </c>
      <c r="AG21" s="219" t="s">
        <v>223</v>
      </c>
      <c r="AH21" s="240">
        <v>92</v>
      </c>
      <c r="AI21" s="240">
        <v>5</v>
      </c>
      <c r="AJ21" s="240">
        <v>11</v>
      </c>
      <c r="AK21" s="240">
        <v>121</v>
      </c>
      <c r="AL21" s="240">
        <v>2</v>
      </c>
      <c r="AM21" s="240">
        <v>0</v>
      </c>
      <c r="AN21" s="240">
        <v>7</v>
      </c>
      <c r="AO21" s="240">
        <v>0</v>
      </c>
      <c r="AP21" s="241">
        <v>238</v>
      </c>
      <c r="AQ21" s="215">
        <v>18</v>
      </c>
      <c r="AR21" s="218">
        <v>15</v>
      </c>
      <c r="AS21" s="219" t="s">
        <v>65</v>
      </c>
      <c r="AT21" s="283">
        <v>171</v>
      </c>
      <c r="AU21" s="284">
        <v>231</v>
      </c>
      <c r="AV21" s="284">
        <v>402</v>
      </c>
      <c r="AW21" s="215">
        <v>18</v>
      </c>
      <c r="AX21" s="218">
        <v>13</v>
      </c>
      <c r="AY21" s="219" t="s">
        <v>65</v>
      </c>
      <c r="AZ21" s="240">
        <v>323</v>
      </c>
      <c r="BA21" s="240">
        <v>399</v>
      </c>
      <c r="BB21" s="241">
        <v>402</v>
      </c>
      <c r="BC21" s="174">
        <v>0.24458204334365319</v>
      </c>
      <c r="BD21" s="174">
        <v>7.5187969924812581E-3</v>
      </c>
      <c r="BE21" s="175">
        <v>1.9680798981690003E-2</v>
      </c>
    </row>
    <row r="22" spans="2:57" x14ac:dyDescent="0.3">
      <c r="G22" s="215">
        <v>39</v>
      </c>
      <c r="H22" s="218">
        <v>14</v>
      </c>
      <c r="I22" s="219" t="s">
        <v>62</v>
      </c>
      <c r="J22" s="240">
        <v>270</v>
      </c>
      <c r="K22" s="240">
        <v>0</v>
      </c>
      <c r="L22" s="240">
        <v>3</v>
      </c>
      <c r="M22" s="240">
        <v>31</v>
      </c>
      <c r="N22" s="240">
        <v>7</v>
      </c>
      <c r="O22" s="240">
        <v>3</v>
      </c>
      <c r="P22" s="240">
        <v>0</v>
      </c>
      <c r="Q22" s="240">
        <v>1</v>
      </c>
      <c r="R22" s="241">
        <v>315</v>
      </c>
      <c r="S22" s="215">
        <v>34</v>
      </c>
      <c r="T22" s="218">
        <v>15</v>
      </c>
      <c r="U22" s="219" t="s">
        <v>223</v>
      </c>
      <c r="V22" s="240">
        <v>55</v>
      </c>
      <c r="W22" s="240">
        <v>0</v>
      </c>
      <c r="X22" s="240">
        <v>7</v>
      </c>
      <c r="Y22" s="240">
        <v>4</v>
      </c>
      <c r="Z22" s="240">
        <v>0</v>
      </c>
      <c r="AA22" s="240">
        <v>0</v>
      </c>
      <c r="AB22" s="240">
        <v>0</v>
      </c>
      <c r="AC22" s="240">
        <v>0</v>
      </c>
      <c r="AD22" s="241">
        <v>66</v>
      </c>
      <c r="AE22" s="215">
        <v>18</v>
      </c>
      <c r="AF22" s="218">
        <v>13</v>
      </c>
      <c r="AG22" s="219" t="s">
        <v>65</v>
      </c>
      <c r="AH22" s="240">
        <v>85</v>
      </c>
      <c r="AI22" s="240">
        <v>2</v>
      </c>
      <c r="AJ22" s="240">
        <v>65</v>
      </c>
      <c r="AK22" s="240">
        <v>14</v>
      </c>
      <c r="AL22" s="240">
        <v>4</v>
      </c>
      <c r="AM22" s="240">
        <v>0</v>
      </c>
      <c r="AN22" s="240">
        <v>1</v>
      </c>
      <c r="AO22" s="240">
        <v>0</v>
      </c>
      <c r="AP22" s="241">
        <v>171</v>
      </c>
      <c r="AQ22" s="215">
        <v>39</v>
      </c>
      <c r="AR22" s="218">
        <v>18</v>
      </c>
      <c r="AS22" s="219" t="s">
        <v>62</v>
      </c>
      <c r="AT22" s="283">
        <v>93</v>
      </c>
      <c r="AU22" s="284">
        <v>222</v>
      </c>
      <c r="AV22" s="284">
        <v>315</v>
      </c>
      <c r="AW22" s="215">
        <v>39</v>
      </c>
      <c r="AX22" s="218">
        <v>14</v>
      </c>
      <c r="AY22" s="219" t="s">
        <v>62</v>
      </c>
      <c r="AZ22" s="240">
        <v>314</v>
      </c>
      <c r="BA22" s="240">
        <v>317</v>
      </c>
      <c r="BB22" s="241">
        <v>315</v>
      </c>
      <c r="BC22" s="174">
        <v>3.1847133757962887E-3</v>
      </c>
      <c r="BD22" s="174">
        <v>-6.3091482649841879E-3</v>
      </c>
      <c r="BE22" s="175">
        <v>1.5421521590130226E-2</v>
      </c>
    </row>
    <row r="23" spans="2:57" x14ac:dyDescent="0.3">
      <c r="G23" s="215">
        <v>34</v>
      </c>
      <c r="H23" s="218">
        <v>15</v>
      </c>
      <c r="I23" s="219" t="s">
        <v>223</v>
      </c>
      <c r="J23" s="240">
        <v>147</v>
      </c>
      <c r="K23" s="240">
        <v>5</v>
      </c>
      <c r="L23" s="240">
        <v>18</v>
      </c>
      <c r="M23" s="240">
        <v>125</v>
      </c>
      <c r="N23" s="240">
        <v>2</v>
      </c>
      <c r="O23" s="240">
        <v>0</v>
      </c>
      <c r="P23" s="240">
        <v>7</v>
      </c>
      <c r="Q23" s="240">
        <v>0</v>
      </c>
      <c r="R23" s="241">
        <v>304</v>
      </c>
      <c r="S23" s="215">
        <v>23</v>
      </c>
      <c r="T23" s="218">
        <v>7</v>
      </c>
      <c r="U23" s="219" t="s">
        <v>206</v>
      </c>
      <c r="V23" s="240">
        <v>43</v>
      </c>
      <c r="W23" s="240">
        <v>2</v>
      </c>
      <c r="X23" s="240">
        <v>1</v>
      </c>
      <c r="Y23" s="240">
        <v>13</v>
      </c>
      <c r="Z23" s="240">
        <v>0</v>
      </c>
      <c r="AA23" s="240">
        <v>0</v>
      </c>
      <c r="AB23" s="240">
        <v>0</v>
      </c>
      <c r="AC23" s="240">
        <v>0</v>
      </c>
      <c r="AD23" s="241">
        <v>59</v>
      </c>
      <c r="AE23" s="215">
        <v>6</v>
      </c>
      <c r="AF23" s="218">
        <v>18</v>
      </c>
      <c r="AG23" s="219" t="s">
        <v>68</v>
      </c>
      <c r="AH23" s="240">
        <v>67</v>
      </c>
      <c r="AI23" s="240">
        <v>1</v>
      </c>
      <c r="AJ23" s="240">
        <v>45</v>
      </c>
      <c r="AK23" s="240">
        <v>5</v>
      </c>
      <c r="AL23" s="240">
        <v>3</v>
      </c>
      <c r="AM23" s="240">
        <v>0</v>
      </c>
      <c r="AN23" s="240">
        <v>0</v>
      </c>
      <c r="AO23" s="240">
        <v>0</v>
      </c>
      <c r="AP23" s="241">
        <v>121</v>
      </c>
      <c r="AQ23" s="215">
        <v>34</v>
      </c>
      <c r="AR23" s="218">
        <v>16</v>
      </c>
      <c r="AS23" s="219" t="s">
        <v>223</v>
      </c>
      <c r="AT23" s="283">
        <v>238</v>
      </c>
      <c r="AU23" s="284">
        <v>66</v>
      </c>
      <c r="AV23" s="284">
        <v>304</v>
      </c>
      <c r="AW23" s="215">
        <v>34</v>
      </c>
      <c r="AX23" s="218">
        <v>15</v>
      </c>
      <c r="AY23" s="219" t="s">
        <v>223</v>
      </c>
      <c r="AZ23" s="240">
        <v>317</v>
      </c>
      <c r="BA23" s="240">
        <v>304</v>
      </c>
      <c r="BB23" s="241">
        <v>304</v>
      </c>
      <c r="BC23" s="174">
        <v>-4.1009463722397443E-2</v>
      </c>
      <c r="BD23" s="174">
        <v>0</v>
      </c>
      <c r="BE23" s="175">
        <v>1.48829922647606E-2</v>
      </c>
    </row>
    <row r="24" spans="2:57" x14ac:dyDescent="0.3">
      <c r="B24" s="4"/>
      <c r="D24" s="6"/>
      <c r="G24" s="215">
        <v>12</v>
      </c>
      <c r="H24" s="218">
        <v>16</v>
      </c>
      <c r="I24" s="219" t="s">
        <v>71</v>
      </c>
      <c r="J24" s="240">
        <v>202</v>
      </c>
      <c r="K24" s="240">
        <v>4</v>
      </c>
      <c r="L24" s="240">
        <v>24</v>
      </c>
      <c r="M24" s="240">
        <v>3</v>
      </c>
      <c r="N24" s="240">
        <v>3</v>
      </c>
      <c r="O24" s="240">
        <v>17</v>
      </c>
      <c r="P24" s="240">
        <v>0</v>
      </c>
      <c r="Q24" s="240">
        <v>0</v>
      </c>
      <c r="R24" s="241">
        <v>253</v>
      </c>
      <c r="S24" s="215">
        <v>20</v>
      </c>
      <c r="T24" s="218">
        <v>11</v>
      </c>
      <c r="U24" s="219" t="s">
        <v>58</v>
      </c>
      <c r="V24" s="240">
        <v>30</v>
      </c>
      <c r="W24" s="240">
        <v>0</v>
      </c>
      <c r="X24" s="240">
        <v>0</v>
      </c>
      <c r="Y24" s="240">
        <v>0</v>
      </c>
      <c r="Z24" s="240">
        <v>1</v>
      </c>
      <c r="AA24" s="240">
        <v>1</v>
      </c>
      <c r="AB24" s="240">
        <v>0</v>
      </c>
      <c r="AC24" s="240">
        <v>0</v>
      </c>
      <c r="AD24" s="241">
        <v>32</v>
      </c>
      <c r="AE24" s="215">
        <v>39</v>
      </c>
      <c r="AF24" s="218">
        <v>14</v>
      </c>
      <c r="AG24" s="219" t="s">
        <v>62</v>
      </c>
      <c r="AH24" s="240">
        <v>84</v>
      </c>
      <c r="AI24" s="240">
        <v>0</v>
      </c>
      <c r="AJ24" s="240">
        <v>2</v>
      </c>
      <c r="AK24" s="240">
        <v>2</v>
      </c>
      <c r="AL24" s="240">
        <v>4</v>
      </c>
      <c r="AM24" s="240">
        <v>0</v>
      </c>
      <c r="AN24" s="240">
        <v>0</v>
      </c>
      <c r="AO24" s="240">
        <v>1</v>
      </c>
      <c r="AP24" s="241">
        <v>93</v>
      </c>
      <c r="AQ24" s="215">
        <v>12</v>
      </c>
      <c r="AR24" s="218">
        <v>5</v>
      </c>
      <c r="AS24" s="219" t="s">
        <v>71</v>
      </c>
      <c r="AT24" s="283">
        <v>75</v>
      </c>
      <c r="AU24" s="284">
        <v>178</v>
      </c>
      <c r="AV24" s="284">
        <v>253</v>
      </c>
      <c r="AW24" s="215">
        <v>12</v>
      </c>
      <c r="AX24" s="218">
        <v>16</v>
      </c>
      <c r="AY24" s="219" t="s">
        <v>71</v>
      </c>
      <c r="AZ24" s="240">
        <v>230</v>
      </c>
      <c r="BA24" s="240">
        <v>254</v>
      </c>
      <c r="BB24" s="241">
        <v>253</v>
      </c>
      <c r="BC24" s="174">
        <v>0.10000000000000009</v>
      </c>
      <c r="BD24" s="174">
        <v>-3.937007874015741E-3</v>
      </c>
      <c r="BE24" s="175">
        <v>1.2386174483501419E-2</v>
      </c>
    </row>
    <row r="25" spans="2:57" x14ac:dyDescent="0.3">
      <c r="B25" s="4"/>
      <c r="D25" s="6"/>
      <c r="G25" s="215">
        <v>40</v>
      </c>
      <c r="H25" s="218">
        <v>17</v>
      </c>
      <c r="I25" s="219" t="s">
        <v>70</v>
      </c>
      <c r="J25" s="240">
        <v>111</v>
      </c>
      <c r="K25" s="240">
        <v>0</v>
      </c>
      <c r="L25" s="240">
        <v>3</v>
      </c>
      <c r="M25" s="240">
        <v>30</v>
      </c>
      <c r="N25" s="240">
        <v>2</v>
      </c>
      <c r="O25" s="240">
        <v>10</v>
      </c>
      <c r="P25" s="240">
        <v>0</v>
      </c>
      <c r="Q25" s="240">
        <v>1</v>
      </c>
      <c r="R25" s="241">
        <v>157</v>
      </c>
      <c r="S25" s="215">
        <v>6</v>
      </c>
      <c r="T25" s="218">
        <v>18</v>
      </c>
      <c r="U25" s="219" t="s">
        <v>68</v>
      </c>
      <c r="V25" s="240">
        <v>14</v>
      </c>
      <c r="W25" s="240">
        <v>0</v>
      </c>
      <c r="X25" s="240">
        <v>3</v>
      </c>
      <c r="Y25" s="240">
        <v>0</v>
      </c>
      <c r="Z25" s="240">
        <v>0</v>
      </c>
      <c r="AA25" s="240">
        <v>0</v>
      </c>
      <c r="AB25" s="240">
        <v>0</v>
      </c>
      <c r="AC25" s="240">
        <v>0</v>
      </c>
      <c r="AD25" s="241">
        <v>17</v>
      </c>
      <c r="AE25" s="215">
        <v>4</v>
      </c>
      <c r="AF25" s="218">
        <v>19</v>
      </c>
      <c r="AG25" s="219" t="s">
        <v>207</v>
      </c>
      <c r="AH25" s="240">
        <v>2</v>
      </c>
      <c r="AI25" s="240">
        <v>80</v>
      </c>
      <c r="AJ25" s="240">
        <v>1</v>
      </c>
      <c r="AK25" s="240">
        <v>7</v>
      </c>
      <c r="AL25" s="240">
        <v>0</v>
      </c>
      <c r="AM25" s="240">
        <v>0</v>
      </c>
      <c r="AN25" s="240">
        <v>0</v>
      </c>
      <c r="AO25" s="240">
        <v>0</v>
      </c>
      <c r="AP25" s="241">
        <v>90</v>
      </c>
      <c r="AQ25" s="215">
        <v>40</v>
      </c>
      <c r="AR25" s="218">
        <v>12</v>
      </c>
      <c r="AS25" s="219" t="s">
        <v>70</v>
      </c>
      <c r="AT25" s="283">
        <v>86</v>
      </c>
      <c r="AU25" s="284">
        <v>71</v>
      </c>
      <c r="AV25" s="284">
        <v>157</v>
      </c>
      <c r="AW25" s="215">
        <v>40</v>
      </c>
      <c r="AX25" s="218">
        <v>17</v>
      </c>
      <c r="AY25" s="219" t="s">
        <v>70</v>
      </c>
      <c r="AZ25" s="240">
        <v>135</v>
      </c>
      <c r="BA25" s="240">
        <v>162</v>
      </c>
      <c r="BB25" s="241">
        <v>157</v>
      </c>
      <c r="BC25" s="174">
        <v>0.16296296296296298</v>
      </c>
      <c r="BD25" s="174">
        <v>-3.0864197530864224E-2</v>
      </c>
      <c r="BE25" s="175">
        <v>7.6862821893664938E-3</v>
      </c>
    </row>
    <row r="26" spans="2:57" x14ac:dyDescent="0.3">
      <c r="B26" s="4"/>
      <c r="D26" s="6"/>
      <c r="G26" s="215">
        <v>6</v>
      </c>
      <c r="H26" s="218">
        <v>18</v>
      </c>
      <c r="I26" s="219" t="s">
        <v>68</v>
      </c>
      <c r="J26" s="240">
        <v>81</v>
      </c>
      <c r="K26" s="240">
        <v>1</v>
      </c>
      <c r="L26" s="240">
        <v>48</v>
      </c>
      <c r="M26" s="240">
        <v>5</v>
      </c>
      <c r="N26" s="240">
        <v>3</v>
      </c>
      <c r="O26" s="240">
        <v>0</v>
      </c>
      <c r="P26" s="240">
        <v>0</v>
      </c>
      <c r="Q26" s="240">
        <v>0</v>
      </c>
      <c r="R26" s="241">
        <v>138</v>
      </c>
      <c r="S26" s="215">
        <v>7</v>
      </c>
      <c r="T26" s="218">
        <v>20</v>
      </c>
      <c r="U26" s="221" t="s">
        <v>66</v>
      </c>
      <c r="V26" s="240">
        <v>0</v>
      </c>
      <c r="W26" s="240">
        <v>1</v>
      </c>
      <c r="X26" s="240">
        <v>0</v>
      </c>
      <c r="Y26" s="240">
        <v>0</v>
      </c>
      <c r="Z26" s="240">
        <v>0</v>
      </c>
      <c r="AA26" s="240">
        <v>1</v>
      </c>
      <c r="AB26" s="240">
        <v>0</v>
      </c>
      <c r="AC26" s="240">
        <v>0</v>
      </c>
      <c r="AD26" s="241">
        <v>2</v>
      </c>
      <c r="AE26" s="215">
        <v>40</v>
      </c>
      <c r="AF26" s="218">
        <v>17</v>
      </c>
      <c r="AG26" s="219" t="s">
        <v>70</v>
      </c>
      <c r="AH26" s="240">
        <v>40</v>
      </c>
      <c r="AI26" s="240">
        <v>0</v>
      </c>
      <c r="AJ26" s="240">
        <v>3</v>
      </c>
      <c r="AK26" s="240">
        <v>30</v>
      </c>
      <c r="AL26" s="240">
        <v>2</v>
      </c>
      <c r="AM26" s="240">
        <v>10</v>
      </c>
      <c r="AN26" s="240">
        <v>0</v>
      </c>
      <c r="AO26" s="240">
        <v>1</v>
      </c>
      <c r="AP26" s="241">
        <v>86</v>
      </c>
      <c r="AQ26" s="215">
        <v>6</v>
      </c>
      <c r="AR26" s="218">
        <v>20</v>
      </c>
      <c r="AS26" s="219" t="s">
        <v>68</v>
      </c>
      <c r="AT26" s="283">
        <v>121</v>
      </c>
      <c r="AU26" s="284">
        <v>17</v>
      </c>
      <c r="AV26" s="285">
        <v>138</v>
      </c>
      <c r="AW26" s="215">
        <v>6</v>
      </c>
      <c r="AX26" s="218">
        <v>18</v>
      </c>
      <c r="AY26" s="219" t="s">
        <v>68</v>
      </c>
      <c r="AZ26" s="240">
        <v>145</v>
      </c>
      <c r="BA26" s="240">
        <v>145</v>
      </c>
      <c r="BB26" s="241">
        <v>138</v>
      </c>
      <c r="BC26" s="174">
        <v>-4.8275862068965503E-2</v>
      </c>
      <c r="BD26" s="174">
        <v>-4.8275862068965503E-2</v>
      </c>
      <c r="BE26" s="175">
        <v>6.7560951728189564E-3</v>
      </c>
    </row>
    <row r="27" spans="2:57" x14ac:dyDescent="0.3">
      <c r="B27" s="4"/>
      <c r="D27" s="6"/>
      <c r="G27" s="215">
        <v>4</v>
      </c>
      <c r="H27" s="218">
        <v>19</v>
      </c>
      <c r="I27" s="219" t="s">
        <v>207</v>
      </c>
      <c r="J27" s="240">
        <v>2</v>
      </c>
      <c r="K27" s="240">
        <v>80</v>
      </c>
      <c r="L27" s="240">
        <v>1</v>
      </c>
      <c r="M27" s="240">
        <v>7</v>
      </c>
      <c r="N27" s="240">
        <v>0</v>
      </c>
      <c r="O27" s="240">
        <v>0</v>
      </c>
      <c r="P27" s="240">
        <v>0</v>
      </c>
      <c r="Q27" s="240">
        <v>0</v>
      </c>
      <c r="R27" s="241">
        <v>90</v>
      </c>
      <c r="S27" s="215">
        <v>24</v>
      </c>
      <c r="T27" s="218">
        <v>6</v>
      </c>
      <c r="U27" s="219" t="s">
        <v>75</v>
      </c>
      <c r="V27" s="240">
        <v>0</v>
      </c>
      <c r="W27" s="240">
        <v>0</v>
      </c>
      <c r="X27" s="240">
        <v>0</v>
      </c>
      <c r="Y27" s="240">
        <v>0</v>
      </c>
      <c r="Z27" s="240">
        <v>0</v>
      </c>
      <c r="AA27" s="240">
        <v>0</v>
      </c>
      <c r="AB27" s="240">
        <v>0</v>
      </c>
      <c r="AC27" s="240">
        <v>0</v>
      </c>
      <c r="AD27" s="241">
        <v>0</v>
      </c>
      <c r="AE27" s="215">
        <v>12</v>
      </c>
      <c r="AF27" s="218">
        <v>16</v>
      </c>
      <c r="AG27" s="219" t="s">
        <v>71</v>
      </c>
      <c r="AH27" s="240">
        <v>43</v>
      </c>
      <c r="AI27" s="240">
        <v>3</v>
      </c>
      <c r="AJ27" s="240">
        <v>23</v>
      </c>
      <c r="AK27" s="240">
        <v>1</v>
      </c>
      <c r="AL27" s="240">
        <v>3</v>
      </c>
      <c r="AM27" s="240">
        <v>2</v>
      </c>
      <c r="AN27" s="240">
        <v>0</v>
      </c>
      <c r="AO27" s="240">
        <v>0</v>
      </c>
      <c r="AP27" s="241">
        <v>75</v>
      </c>
      <c r="AQ27" s="215">
        <v>4</v>
      </c>
      <c r="AR27" s="218">
        <v>14</v>
      </c>
      <c r="AS27" s="219" t="s">
        <v>207</v>
      </c>
      <c r="AT27" s="283">
        <v>90</v>
      </c>
      <c r="AU27" s="284">
        <v>0</v>
      </c>
      <c r="AV27" s="284">
        <v>90</v>
      </c>
      <c r="AW27" s="215">
        <v>4</v>
      </c>
      <c r="AX27" s="218">
        <v>19</v>
      </c>
      <c r="AY27" s="219" t="s">
        <v>207</v>
      </c>
      <c r="AZ27" s="240">
        <v>157</v>
      </c>
      <c r="BA27" s="240">
        <v>127</v>
      </c>
      <c r="BB27" s="241">
        <v>90</v>
      </c>
      <c r="BC27" s="174">
        <v>-0.42675159235668791</v>
      </c>
      <c r="BD27" s="174">
        <v>-0.29133858267716539</v>
      </c>
      <c r="BE27" s="175">
        <v>4.4061490257514928E-3</v>
      </c>
    </row>
    <row r="28" spans="2:57" x14ac:dyDescent="0.3">
      <c r="B28" s="4"/>
      <c r="D28" s="6"/>
      <c r="G28" s="215">
        <v>7</v>
      </c>
      <c r="H28" s="218">
        <v>20</v>
      </c>
      <c r="I28" s="221" t="s">
        <v>66</v>
      </c>
      <c r="J28" s="240">
        <v>23</v>
      </c>
      <c r="K28" s="240">
        <v>25</v>
      </c>
      <c r="L28" s="240">
        <v>0</v>
      </c>
      <c r="M28" s="240">
        <v>0</v>
      </c>
      <c r="N28" s="240">
        <v>5</v>
      </c>
      <c r="O28" s="240">
        <v>14</v>
      </c>
      <c r="P28" s="240">
        <v>0</v>
      </c>
      <c r="Q28" s="240">
        <v>0</v>
      </c>
      <c r="R28" s="241">
        <v>67</v>
      </c>
      <c r="S28" s="215">
        <v>4</v>
      </c>
      <c r="T28" s="218">
        <v>19</v>
      </c>
      <c r="U28" s="219" t="s">
        <v>207</v>
      </c>
      <c r="V28" s="240">
        <v>0</v>
      </c>
      <c r="W28" s="240">
        <v>0</v>
      </c>
      <c r="X28" s="240">
        <v>0</v>
      </c>
      <c r="Y28" s="240">
        <v>0</v>
      </c>
      <c r="Z28" s="240">
        <v>0</v>
      </c>
      <c r="AA28" s="240">
        <v>0</v>
      </c>
      <c r="AB28" s="240">
        <v>0</v>
      </c>
      <c r="AC28" s="240">
        <v>0</v>
      </c>
      <c r="AD28" s="241">
        <v>0</v>
      </c>
      <c r="AE28" s="215">
        <v>61</v>
      </c>
      <c r="AF28" s="218">
        <v>21</v>
      </c>
      <c r="AG28" s="219" t="s">
        <v>216</v>
      </c>
      <c r="AH28" s="240">
        <v>2</v>
      </c>
      <c r="AI28" s="240">
        <v>63</v>
      </c>
      <c r="AJ28" s="240">
        <v>0</v>
      </c>
      <c r="AK28" s="240">
        <v>0</v>
      </c>
      <c r="AL28" s="240">
        <v>0</v>
      </c>
      <c r="AM28" s="240">
        <v>0</v>
      </c>
      <c r="AN28" s="240">
        <v>1</v>
      </c>
      <c r="AO28" s="240">
        <v>0</v>
      </c>
      <c r="AP28" s="241">
        <v>66</v>
      </c>
      <c r="AQ28" s="215">
        <v>7</v>
      </c>
      <c r="AR28" s="218">
        <v>17</v>
      </c>
      <c r="AS28" s="219" t="s">
        <v>66</v>
      </c>
      <c r="AT28" s="283">
        <v>65</v>
      </c>
      <c r="AU28" s="284">
        <v>2</v>
      </c>
      <c r="AV28" s="284">
        <v>67</v>
      </c>
      <c r="AW28" s="215">
        <v>7</v>
      </c>
      <c r="AX28" s="218">
        <v>20</v>
      </c>
      <c r="AY28" s="221" t="s">
        <v>66</v>
      </c>
      <c r="AZ28" s="240">
        <v>67</v>
      </c>
      <c r="BA28" s="240">
        <v>68</v>
      </c>
      <c r="BB28" s="243">
        <v>67</v>
      </c>
      <c r="BC28" s="174">
        <v>0</v>
      </c>
      <c r="BD28" s="174">
        <v>-1.4705882352941124E-2</v>
      </c>
      <c r="BE28" s="175">
        <v>3.2801331636150006E-3</v>
      </c>
    </row>
    <row r="29" spans="2:57" x14ac:dyDescent="0.3">
      <c r="B29" s="4"/>
      <c r="D29" s="6"/>
      <c r="G29" s="215">
        <v>61</v>
      </c>
      <c r="H29" s="218">
        <v>21</v>
      </c>
      <c r="I29" s="219" t="s">
        <v>216</v>
      </c>
      <c r="J29" s="240">
        <v>2</v>
      </c>
      <c r="K29" s="240">
        <v>63</v>
      </c>
      <c r="L29" s="240">
        <v>0</v>
      </c>
      <c r="M29" s="240">
        <v>0</v>
      </c>
      <c r="N29" s="240">
        <v>0</v>
      </c>
      <c r="O29" s="240">
        <v>0</v>
      </c>
      <c r="P29" s="240">
        <v>1</v>
      </c>
      <c r="Q29" s="240">
        <v>0</v>
      </c>
      <c r="R29" s="241">
        <v>66</v>
      </c>
      <c r="S29" s="215">
        <v>61</v>
      </c>
      <c r="T29" s="218">
        <v>21</v>
      </c>
      <c r="U29" s="219" t="s">
        <v>216</v>
      </c>
      <c r="V29" s="240">
        <v>0</v>
      </c>
      <c r="W29" s="240">
        <v>0</v>
      </c>
      <c r="X29" s="240">
        <v>0</v>
      </c>
      <c r="Y29" s="240">
        <v>0</v>
      </c>
      <c r="Z29" s="240">
        <v>0</v>
      </c>
      <c r="AA29" s="240">
        <v>0</v>
      </c>
      <c r="AB29" s="240">
        <v>0</v>
      </c>
      <c r="AC29" s="240">
        <v>0</v>
      </c>
      <c r="AD29" s="241">
        <v>0</v>
      </c>
      <c r="AE29" s="215">
        <v>7</v>
      </c>
      <c r="AF29" s="218">
        <v>20</v>
      </c>
      <c r="AG29" s="221" t="s">
        <v>66</v>
      </c>
      <c r="AH29" s="240">
        <v>23</v>
      </c>
      <c r="AI29" s="240">
        <v>24</v>
      </c>
      <c r="AJ29" s="240">
        <v>0</v>
      </c>
      <c r="AK29" s="240">
        <v>0</v>
      </c>
      <c r="AL29" s="240">
        <v>5</v>
      </c>
      <c r="AM29" s="240">
        <v>13</v>
      </c>
      <c r="AN29" s="240">
        <v>0</v>
      </c>
      <c r="AO29" s="240">
        <v>0</v>
      </c>
      <c r="AP29" s="241">
        <v>65</v>
      </c>
      <c r="AQ29" s="215">
        <v>61</v>
      </c>
      <c r="AR29" s="218">
        <v>23</v>
      </c>
      <c r="AS29" s="221" t="s">
        <v>216</v>
      </c>
      <c r="AT29" s="283">
        <v>66</v>
      </c>
      <c r="AU29" s="284">
        <v>0</v>
      </c>
      <c r="AV29" s="285">
        <v>66</v>
      </c>
      <c r="AW29" s="215">
        <v>61</v>
      </c>
      <c r="AX29" s="218">
        <v>21</v>
      </c>
      <c r="AY29" s="219" t="s">
        <v>216</v>
      </c>
      <c r="AZ29" s="240">
        <v>33</v>
      </c>
      <c r="BA29" s="240">
        <v>65</v>
      </c>
      <c r="BB29" s="241">
        <v>66</v>
      </c>
      <c r="BC29" s="174">
        <v>1</v>
      </c>
      <c r="BD29" s="174">
        <v>1.538461538461533E-2</v>
      </c>
      <c r="BE29" s="175">
        <v>3.2311759522177619E-3</v>
      </c>
    </row>
    <row r="30" spans="2:57" x14ac:dyDescent="0.3">
      <c r="B30" s="9"/>
      <c r="D30" s="9"/>
      <c r="G30" s="215">
        <v>62</v>
      </c>
      <c r="H30" s="218">
        <v>22</v>
      </c>
      <c r="I30" s="221" t="s">
        <v>154</v>
      </c>
      <c r="J30" s="240">
        <v>29</v>
      </c>
      <c r="K30" s="240">
        <v>3</v>
      </c>
      <c r="L30" s="240">
        <v>0</v>
      </c>
      <c r="M30" s="240">
        <v>2</v>
      </c>
      <c r="N30" s="240">
        <v>4</v>
      </c>
      <c r="O30" s="240">
        <v>0</v>
      </c>
      <c r="P30" s="240">
        <v>0</v>
      </c>
      <c r="Q30" s="240">
        <v>0</v>
      </c>
      <c r="R30" s="241">
        <v>38</v>
      </c>
      <c r="S30" s="215">
        <v>62</v>
      </c>
      <c r="T30" s="218">
        <v>22</v>
      </c>
      <c r="U30" s="221" t="s">
        <v>154</v>
      </c>
      <c r="V30" s="240">
        <v>0</v>
      </c>
      <c r="W30" s="240">
        <v>0</v>
      </c>
      <c r="X30" s="240">
        <v>0</v>
      </c>
      <c r="Y30" s="240">
        <v>0</v>
      </c>
      <c r="Z30" s="240">
        <v>0</v>
      </c>
      <c r="AA30" s="240">
        <v>0</v>
      </c>
      <c r="AB30" s="240">
        <v>0</v>
      </c>
      <c r="AC30" s="240">
        <v>0</v>
      </c>
      <c r="AD30" s="241">
        <v>0</v>
      </c>
      <c r="AE30" s="215">
        <v>62</v>
      </c>
      <c r="AF30" s="218">
        <v>22</v>
      </c>
      <c r="AG30" s="221" t="s">
        <v>154</v>
      </c>
      <c r="AH30" s="240">
        <v>29</v>
      </c>
      <c r="AI30" s="240">
        <v>3</v>
      </c>
      <c r="AJ30" s="240">
        <v>0</v>
      </c>
      <c r="AK30" s="240">
        <v>2</v>
      </c>
      <c r="AL30" s="240">
        <v>4</v>
      </c>
      <c r="AM30" s="240">
        <v>0</v>
      </c>
      <c r="AN30" s="240">
        <v>0</v>
      </c>
      <c r="AO30" s="240">
        <v>0</v>
      </c>
      <c r="AP30" s="241">
        <v>38</v>
      </c>
      <c r="AQ30" s="215">
        <v>62</v>
      </c>
      <c r="AR30" s="218">
        <v>22</v>
      </c>
      <c r="AS30" s="219" t="s">
        <v>154</v>
      </c>
      <c r="AT30" s="283">
        <v>38</v>
      </c>
      <c r="AU30" s="284">
        <v>0</v>
      </c>
      <c r="AV30" s="284">
        <v>38</v>
      </c>
      <c r="AW30" s="215">
        <v>62</v>
      </c>
      <c r="AX30" s="218">
        <v>22</v>
      </c>
      <c r="AY30" s="221" t="s">
        <v>154</v>
      </c>
      <c r="AZ30" s="240">
        <v>17</v>
      </c>
      <c r="BA30" s="240">
        <v>35</v>
      </c>
      <c r="BB30" s="243">
        <v>38</v>
      </c>
      <c r="BC30" s="174">
        <v>1.2352941176470589</v>
      </c>
      <c r="BD30" s="174">
        <v>8.5714285714285632E-2</v>
      </c>
      <c r="BE30" s="175">
        <v>1.860374033095075E-3</v>
      </c>
    </row>
    <row r="31" spans="2:57" x14ac:dyDescent="0.3">
      <c r="B31" s="10"/>
      <c r="D31" s="10"/>
      <c r="E31" s="10"/>
      <c r="F31" s="10"/>
      <c r="G31" s="215">
        <v>63</v>
      </c>
      <c r="H31" s="218">
        <v>23</v>
      </c>
      <c r="I31" s="219" t="s">
        <v>155</v>
      </c>
      <c r="J31" s="240">
        <v>4</v>
      </c>
      <c r="K31" s="240">
        <v>6</v>
      </c>
      <c r="L31" s="240">
        <v>0</v>
      </c>
      <c r="M31" s="240">
        <v>3</v>
      </c>
      <c r="N31" s="240">
        <v>1</v>
      </c>
      <c r="O31" s="240">
        <v>0</v>
      </c>
      <c r="P31" s="240">
        <v>1</v>
      </c>
      <c r="Q31" s="240">
        <v>0</v>
      </c>
      <c r="R31" s="241">
        <v>15</v>
      </c>
      <c r="S31" s="215">
        <v>63</v>
      </c>
      <c r="T31" s="218">
        <v>23</v>
      </c>
      <c r="U31" s="219" t="s">
        <v>155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v>0</v>
      </c>
      <c r="AE31" s="215">
        <v>63</v>
      </c>
      <c r="AF31" s="218">
        <v>23</v>
      </c>
      <c r="AG31" s="219" t="s">
        <v>155</v>
      </c>
      <c r="AH31" s="240">
        <v>4</v>
      </c>
      <c r="AI31" s="240">
        <v>6</v>
      </c>
      <c r="AJ31" s="240">
        <v>0</v>
      </c>
      <c r="AK31" s="240">
        <v>3</v>
      </c>
      <c r="AL31" s="240">
        <v>1</v>
      </c>
      <c r="AM31" s="240">
        <v>0</v>
      </c>
      <c r="AN31" s="240">
        <v>1</v>
      </c>
      <c r="AO31" s="240">
        <v>0</v>
      </c>
      <c r="AP31" s="241">
        <v>15</v>
      </c>
      <c r="AQ31" s="215">
        <v>63</v>
      </c>
      <c r="AR31" s="222">
        <v>27</v>
      </c>
      <c r="AS31" s="219" t="s">
        <v>155</v>
      </c>
      <c r="AT31" s="284">
        <v>15</v>
      </c>
      <c r="AU31" s="284">
        <v>0</v>
      </c>
      <c r="AV31" s="284">
        <v>15</v>
      </c>
      <c r="AW31" s="215">
        <v>63</v>
      </c>
      <c r="AX31" s="218">
        <v>23</v>
      </c>
      <c r="AY31" s="219" t="s">
        <v>155</v>
      </c>
      <c r="AZ31" s="245">
        <v>2</v>
      </c>
      <c r="BA31" s="245">
        <v>14</v>
      </c>
      <c r="BB31" s="245">
        <v>15</v>
      </c>
      <c r="BC31" s="174">
        <v>6.5</v>
      </c>
      <c r="BD31" s="174">
        <v>7.1428571428571397E-2</v>
      </c>
      <c r="BE31" s="175">
        <v>7.343581709585822E-4</v>
      </c>
    </row>
    <row r="32" spans="2:57" ht="13.8" customHeight="1" x14ac:dyDescent="0.3">
      <c r="G32" s="215">
        <v>60</v>
      </c>
      <c r="H32" s="218">
        <v>24</v>
      </c>
      <c r="I32" s="219" t="s">
        <v>78</v>
      </c>
      <c r="J32" s="240">
        <v>0</v>
      </c>
      <c r="K32" s="240">
        <v>13</v>
      </c>
      <c r="L32" s="240">
        <v>0</v>
      </c>
      <c r="M32" s="240">
        <v>0</v>
      </c>
      <c r="N32" s="240">
        <v>0</v>
      </c>
      <c r="O32" s="240">
        <v>0</v>
      </c>
      <c r="P32" s="240">
        <v>0</v>
      </c>
      <c r="Q32" s="240">
        <v>0</v>
      </c>
      <c r="R32" s="241">
        <v>13</v>
      </c>
      <c r="S32" s="215">
        <v>60</v>
      </c>
      <c r="T32" s="218">
        <v>24</v>
      </c>
      <c r="U32" s="219" t="s">
        <v>78</v>
      </c>
      <c r="V32" s="240">
        <v>0</v>
      </c>
      <c r="W32" s="240">
        <v>0</v>
      </c>
      <c r="X32" s="240">
        <v>0</v>
      </c>
      <c r="Y32" s="240">
        <v>0</v>
      </c>
      <c r="Z32" s="240">
        <v>0</v>
      </c>
      <c r="AA32" s="240">
        <v>0</v>
      </c>
      <c r="AB32" s="240">
        <v>0</v>
      </c>
      <c r="AC32" s="240">
        <v>0</v>
      </c>
      <c r="AD32" s="241">
        <v>0</v>
      </c>
      <c r="AE32" s="215">
        <v>60</v>
      </c>
      <c r="AF32" s="218">
        <v>24</v>
      </c>
      <c r="AG32" s="219" t="s">
        <v>78</v>
      </c>
      <c r="AH32" s="240">
        <v>0</v>
      </c>
      <c r="AI32" s="240">
        <v>13</v>
      </c>
      <c r="AJ32" s="240">
        <v>0</v>
      </c>
      <c r="AK32" s="240">
        <v>0</v>
      </c>
      <c r="AL32" s="240">
        <v>0</v>
      </c>
      <c r="AM32" s="240">
        <v>0</v>
      </c>
      <c r="AN32" s="240">
        <v>0</v>
      </c>
      <c r="AO32" s="240">
        <v>0</v>
      </c>
      <c r="AP32" s="241">
        <v>13</v>
      </c>
      <c r="AQ32" s="215">
        <v>60</v>
      </c>
      <c r="AR32" s="218">
        <v>19</v>
      </c>
      <c r="AS32" s="219" t="s">
        <v>78</v>
      </c>
      <c r="AT32" s="283">
        <v>13</v>
      </c>
      <c r="AU32" s="284">
        <v>0</v>
      </c>
      <c r="AV32" s="284">
        <v>13</v>
      </c>
      <c r="AW32" s="215">
        <v>60</v>
      </c>
      <c r="AX32" s="218">
        <v>24</v>
      </c>
      <c r="AY32" s="219" t="s">
        <v>78</v>
      </c>
      <c r="AZ32" s="240">
        <v>13</v>
      </c>
      <c r="BA32" s="240">
        <v>13</v>
      </c>
      <c r="BB32" s="241">
        <v>13</v>
      </c>
      <c r="BC32" s="174">
        <v>0</v>
      </c>
      <c r="BD32" s="174">
        <v>0</v>
      </c>
      <c r="BE32" s="175">
        <v>6.3644374816410455E-4</v>
      </c>
    </row>
    <row r="33" spans="3:57" ht="14.4" customHeight="1" x14ac:dyDescent="0.3">
      <c r="G33" s="215">
        <v>64</v>
      </c>
      <c r="H33" s="218">
        <v>25</v>
      </c>
      <c r="I33" s="219" t="s">
        <v>222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1">
        <v>0</v>
      </c>
      <c r="S33" s="215">
        <v>64</v>
      </c>
      <c r="T33" s="218">
        <v>25</v>
      </c>
      <c r="U33" s="219" t="s">
        <v>222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1">
        <v>0</v>
      </c>
      <c r="AE33" s="215">
        <v>64</v>
      </c>
      <c r="AF33" s="218">
        <v>25</v>
      </c>
      <c r="AG33" s="219" t="s">
        <v>222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1">
        <v>0</v>
      </c>
      <c r="AQ33" s="215">
        <v>64</v>
      </c>
      <c r="AR33" s="218">
        <v>24</v>
      </c>
      <c r="AS33" s="221" t="s">
        <v>222</v>
      </c>
      <c r="AT33" s="283">
        <v>0</v>
      </c>
      <c r="AU33" s="284">
        <v>0</v>
      </c>
      <c r="AV33" s="285">
        <v>0</v>
      </c>
      <c r="AW33" s="215">
        <v>64</v>
      </c>
      <c r="AX33" s="218">
        <v>25</v>
      </c>
      <c r="AY33" s="219" t="s">
        <v>222</v>
      </c>
      <c r="AZ33" s="245">
        <v>0</v>
      </c>
      <c r="BA33" s="245">
        <v>0</v>
      </c>
      <c r="BB33" s="246">
        <v>0</v>
      </c>
      <c r="BC33" s="174">
        <v>0</v>
      </c>
      <c r="BD33" s="174">
        <v>0</v>
      </c>
      <c r="BE33" s="175">
        <v>0</v>
      </c>
    </row>
    <row r="34" spans="3:57" ht="14.4" customHeight="1" x14ac:dyDescent="0.3">
      <c r="H34" s="297" t="s">
        <v>74</v>
      </c>
      <c r="I34" s="297"/>
      <c r="J34" s="242">
        <v>10549</v>
      </c>
      <c r="K34" s="242">
        <v>1311</v>
      </c>
      <c r="L34" s="242">
        <v>6010</v>
      </c>
      <c r="M34" s="242">
        <v>2290</v>
      </c>
      <c r="N34" s="242">
        <v>91</v>
      </c>
      <c r="O34" s="242">
        <v>96</v>
      </c>
      <c r="P34" s="242">
        <v>17</v>
      </c>
      <c r="Q34" s="242">
        <v>62</v>
      </c>
      <c r="R34" s="242">
        <v>20426</v>
      </c>
      <c r="T34" s="297" t="s">
        <v>74</v>
      </c>
      <c r="U34" s="297"/>
      <c r="V34" s="242">
        <v>3040</v>
      </c>
      <c r="W34" s="242">
        <v>15</v>
      </c>
      <c r="X34" s="242">
        <v>2006</v>
      </c>
      <c r="Y34" s="242">
        <v>110</v>
      </c>
      <c r="Z34" s="242">
        <v>4</v>
      </c>
      <c r="AA34" s="242">
        <v>63</v>
      </c>
      <c r="AB34" s="242">
        <v>2</v>
      </c>
      <c r="AC34" s="242">
        <v>0</v>
      </c>
      <c r="AD34" s="242">
        <v>5240</v>
      </c>
      <c r="AF34" s="297" t="s">
        <v>74</v>
      </c>
      <c r="AG34" s="297"/>
      <c r="AH34" s="242">
        <v>7509</v>
      </c>
      <c r="AI34" s="242">
        <v>1296</v>
      </c>
      <c r="AJ34" s="242">
        <v>4004</v>
      </c>
      <c r="AK34" s="242">
        <v>2180</v>
      </c>
      <c r="AL34" s="242">
        <v>87</v>
      </c>
      <c r="AM34" s="242">
        <v>33</v>
      </c>
      <c r="AN34" s="242">
        <v>15</v>
      </c>
      <c r="AO34" s="242">
        <v>62</v>
      </c>
      <c r="AP34" s="242">
        <v>15186</v>
      </c>
      <c r="AQ34" s="13"/>
      <c r="AR34" s="297" t="s">
        <v>74</v>
      </c>
      <c r="AS34" s="297"/>
      <c r="AT34" s="286">
        <v>15186</v>
      </c>
      <c r="AU34" s="286">
        <v>5240</v>
      </c>
      <c r="AV34" s="286">
        <v>20426</v>
      </c>
      <c r="AW34" s="215">
        <v>33</v>
      </c>
      <c r="AX34" s="258">
        <v>26</v>
      </c>
      <c r="AY34" s="177" t="s">
        <v>63</v>
      </c>
      <c r="AZ34" s="247">
        <v>3208</v>
      </c>
      <c r="BA34" s="247">
        <v>3209</v>
      </c>
      <c r="BB34" s="247">
        <v>0</v>
      </c>
      <c r="BC34" s="236"/>
      <c r="BD34" s="236"/>
      <c r="BE34" s="179"/>
    </row>
    <row r="35" spans="3:57" ht="14.4" customHeight="1" x14ac:dyDescent="0.3">
      <c r="R35" s="160" t="s">
        <v>214</v>
      </c>
      <c r="AD35" s="160" t="s">
        <v>214</v>
      </c>
      <c r="AP35" s="160" t="s">
        <v>214</v>
      </c>
      <c r="AQ35" s="158"/>
      <c r="AR35" s="158"/>
      <c r="AS35" s="158"/>
      <c r="AT35" s="158"/>
      <c r="AU35" s="158"/>
      <c r="AV35" s="160" t="s">
        <v>214</v>
      </c>
      <c r="AW35" s="215">
        <v>58</v>
      </c>
      <c r="AX35" s="258">
        <v>27</v>
      </c>
      <c r="AY35" s="177" t="s">
        <v>73</v>
      </c>
      <c r="AZ35" s="247">
        <v>60</v>
      </c>
      <c r="BA35" s="247">
        <v>46</v>
      </c>
      <c r="BB35" s="247">
        <v>0</v>
      </c>
      <c r="BC35" s="236"/>
      <c r="BD35" s="236"/>
      <c r="BE35" s="179"/>
    </row>
    <row r="36" spans="3:57" ht="14.4" customHeight="1" x14ac:dyDescent="0.3">
      <c r="R36" s="158" t="s">
        <v>111</v>
      </c>
      <c r="AD36" s="158" t="s">
        <v>111</v>
      </c>
      <c r="AP36" s="158" t="s">
        <v>111</v>
      </c>
      <c r="AV36" s="160" t="s">
        <v>43</v>
      </c>
      <c r="AX36" s="297" t="s">
        <v>74</v>
      </c>
      <c r="AY36" s="297"/>
      <c r="AZ36" s="244">
        <v>23289</v>
      </c>
      <c r="BA36" s="244">
        <v>24029</v>
      </c>
      <c r="BB36" s="244">
        <v>20426</v>
      </c>
      <c r="BC36" s="174">
        <v>-0.12293357379020142</v>
      </c>
      <c r="BD36" s="174">
        <v>-0.14994381788672018</v>
      </c>
      <c r="BE36" s="206">
        <v>1</v>
      </c>
    </row>
    <row r="37" spans="3:57" ht="14.4" customHeight="1" x14ac:dyDescent="0.3">
      <c r="AV37" s="158" t="s">
        <v>111</v>
      </c>
      <c r="BE37" s="160" t="s">
        <v>214</v>
      </c>
    </row>
    <row r="38" spans="3:57" ht="14.4" customHeight="1" x14ac:dyDescent="0.3">
      <c r="BE38" s="158" t="s">
        <v>240</v>
      </c>
    </row>
    <row r="39" spans="3:57" ht="14.4" customHeight="1" x14ac:dyDescent="0.3">
      <c r="BE39" s="164" t="s">
        <v>241</v>
      </c>
    </row>
    <row r="40" spans="3:57" ht="14.4" customHeight="1" x14ac:dyDescent="0.3">
      <c r="BE40" s="158" t="s">
        <v>242</v>
      </c>
    </row>
    <row r="42" spans="3:57" ht="14.4" customHeight="1" x14ac:dyDescent="0.3">
      <c r="AY42" s="156" t="s">
        <v>218</v>
      </c>
    </row>
    <row r="46" spans="3:57" ht="14.4" customHeight="1" x14ac:dyDescent="0.3">
      <c r="C46" s="289" t="s">
        <v>251</v>
      </c>
      <c r="D46" s="289"/>
      <c r="E46" s="289"/>
      <c r="F46" s="289"/>
    </row>
    <row r="48" spans="3:57" ht="14.4" customHeight="1" x14ac:dyDescent="0.3">
      <c r="C48" s="207" t="s">
        <v>29</v>
      </c>
      <c r="D48" s="208" t="s">
        <v>246</v>
      </c>
      <c r="E48" s="208" t="s">
        <v>245</v>
      </c>
      <c r="F48" s="208" t="s">
        <v>38</v>
      </c>
    </row>
    <row r="49" spans="3:7" ht="14.4" customHeight="1" x14ac:dyDescent="0.3">
      <c r="C49" s="231" t="s">
        <v>44</v>
      </c>
      <c r="D49" s="238">
        <v>7509</v>
      </c>
      <c r="E49" s="238">
        <v>3040</v>
      </c>
      <c r="F49" s="238">
        <v>10549</v>
      </c>
      <c r="G49" s="279"/>
    </row>
    <row r="50" spans="3:7" ht="14.4" customHeight="1" x14ac:dyDescent="0.3">
      <c r="C50" s="231" t="s">
        <v>46</v>
      </c>
      <c r="D50" s="238">
        <v>4004</v>
      </c>
      <c r="E50" s="238">
        <v>2006</v>
      </c>
      <c r="F50" s="238">
        <v>6010</v>
      </c>
      <c r="G50" s="279"/>
    </row>
    <row r="51" spans="3:7" ht="14.4" customHeight="1" x14ac:dyDescent="0.3">
      <c r="C51" s="231" t="s">
        <v>47</v>
      </c>
      <c r="D51" s="238">
        <v>2180</v>
      </c>
      <c r="E51" s="238">
        <v>110</v>
      </c>
      <c r="F51" s="238">
        <v>2290</v>
      </c>
      <c r="G51" s="279"/>
    </row>
    <row r="52" spans="3:7" ht="14.4" customHeight="1" x14ac:dyDescent="0.3">
      <c r="C52" s="231" t="s">
        <v>45</v>
      </c>
      <c r="D52" s="238">
        <v>1296</v>
      </c>
      <c r="E52" s="238">
        <v>15</v>
      </c>
      <c r="F52" s="238">
        <v>1311</v>
      </c>
      <c r="G52" s="279"/>
    </row>
    <row r="53" spans="3:7" ht="14.4" customHeight="1" x14ac:dyDescent="0.3">
      <c r="C53" s="231" t="s">
        <v>48</v>
      </c>
      <c r="D53" s="238">
        <v>33</v>
      </c>
      <c r="E53" s="238">
        <v>63</v>
      </c>
      <c r="F53" s="238">
        <v>96</v>
      </c>
      <c r="G53" s="279"/>
    </row>
    <row r="54" spans="3:7" ht="14.4" customHeight="1" x14ac:dyDescent="0.3">
      <c r="C54" s="231" t="s">
        <v>231</v>
      </c>
      <c r="D54" s="238">
        <v>87</v>
      </c>
      <c r="E54" s="238">
        <v>4</v>
      </c>
      <c r="F54" s="238">
        <v>91</v>
      </c>
      <c r="G54" s="279"/>
    </row>
    <row r="55" spans="3:7" ht="14.4" customHeight="1" x14ac:dyDescent="0.3">
      <c r="C55" s="231" t="s">
        <v>232</v>
      </c>
      <c r="D55" s="238">
        <v>62</v>
      </c>
      <c r="E55" s="238">
        <v>0</v>
      </c>
      <c r="F55" s="238">
        <v>62</v>
      </c>
      <c r="G55" s="279"/>
    </row>
    <row r="56" spans="3:7" ht="14.4" customHeight="1" x14ac:dyDescent="0.3">
      <c r="C56" s="231" t="s">
        <v>233</v>
      </c>
      <c r="D56" s="238">
        <v>15</v>
      </c>
      <c r="E56" s="238">
        <v>2</v>
      </c>
      <c r="F56" s="238">
        <v>17</v>
      </c>
      <c r="G56" s="279"/>
    </row>
    <row r="57" spans="3:7" ht="14.4" customHeight="1" x14ac:dyDescent="0.3">
      <c r="C57" s="209" t="s">
        <v>38</v>
      </c>
      <c r="D57" s="239">
        <v>15186</v>
      </c>
      <c r="E57" s="239">
        <v>5240</v>
      </c>
      <c r="F57" s="239">
        <v>20426</v>
      </c>
      <c r="G57" s="279"/>
    </row>
    <row r="58" spans="3:7" ht="14.4" customHeight="1" x14ac:dyDescent="0.3">
      <c r="C58" s="163" t="s">
        <v>111</v>
      </c>
    </row>
  </sheetData>
  <sortState ref="AW10:BE33">
    <sortCondition descending="1" ref="BB10:BB33"/>
  </sortState>
  <mergeCells count="17">
    <mergeCell ref="AX36:AY36"/>
    <mergeCell ref="H34:I34"/>
    <mergeCell ref="C6:F6"/>
    <mergeCell ref="AX6:BE6"/>
    <mergeCell ref="AX8:AY8"/>
    <mergeCell ref="H6:R6"/>
    <mergeCell ref="H8:I8"/>
    <mergeCell ref="AR6:AV6"/>
    <mergeCell ref="AR8:AS8"/>
    <mergeCell ref="AR34:AS34"/>
    <mergeCell ref="C46:F46"/>
    <mergeCell ref="T6:AD6"/>
    <mergeCell ref="T8:U8"/>
    <mergeCell ref="T34:U34"/>
    <mergeCell ref="AF6:AP6"/>
    <mergeCell ref="AF8:AG8"/>
    <mergeCell ref="AF34:AG34"/>
  </mergeCells>
  <conditionalFormatting sqref="BC9:BD32">
    <cfRule type="cellIs" dxfId="20" priority="10" operator="lessThan">
      <formula>0</formula>
    </cfRule>
  </conditionalFormatting>
  <conditionalFormatting sqref="F9:F17">
    <cfRule type="cellIs" dxfId="19" priority="8" operator="lessThan">
      <formula>0</formula>
    </cfRule>
  </conditionalFormatting>
  <conditionalFormatting sqref="BC36:BD36">
    <cfRule type="cellIs" dxfId="18" priority="6" operator="lessThan">
      <formula>0</formula>
    </cfRule>
  </conditionalFormatting>
  <conditionalFormatting sqref="BB9:BB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:AD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9:AP3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9:AV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9:R33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type="decimal" allowBlank="1" showInputMessage="1" showErrorMessage="1" errorTitle="Error" error="Recuerde que debe ingresar una cifra válida en millones de pesos." sqref="E22:F29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Asofiduciarias</cp:lastModifiedBy>
  <cp:lastPrinted>2017-05-31T16:10:42Z</cp:lastPrinted>
  <dcterms:created xsi:type="dcterms:W3CDTF">2016-06-08T14:40:49Z</dcterms:created>
  <dcterms:modified xsi:type="dcterms:W3CDTF">2018-10-05T23:17:34Z</dcterms:modified>
</cp:coreProperties>
</file>