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5\usuarios$\Asofiduciaria\4. AREA TECNICA\3. SIGAF\2. Informe Gerencial\Informes\"/>
    </mc:Choice>
  </mc:AlternateContent>
  <xr:revisionPtr revIDLastSave="0" documentId="13_ncr:1_{04F2564C-9B5D-4D28-B1DF-4E1147523E03}" xr6:coauthVersionLast="34" xr6:coauthVersionMax="34" xr10:uidLastSave="{00000000-0000-0000-0000-000000000000}"/>
  <bookViews>
    <workbookView xWindow="0" yWindow="0" windowWidth="23040" windowHeight="8532" tabRatio="713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_FCP" sheetId="8" r:id="rId10"/>
    <sheet name="Indicadores" sheetId="10" r:id="rId11"/>
  </sheets>
  <externalReferences>
    <externalReference r:id="rId12"/>
    <externalReference r:id="rId13"/>
  </externalReferences>
  <definedNames>
    <definedName name="_xlnm._FilterDatabase" localSheetId="7" hidden="1">Activos!$C$8:$D$8</definedName>
    <definedName name="_xlnm._FilterDatabase" localSheetId="6" hidden="1">Comisiones!$C$76:$D$76</definedName>
    <definedName name="_xlnm._FilterDatabase" localSheetId="9" hidden="1">FIC_FCP!$C$8:$C$8</definedName>
    <definedName name="_xlnm._FilterDatabase" localSheetId="10" hidden="1">Indicadores!$C$8:$C$8</definedName>
    <definedName name="_xlnm._FilterDatabase" localSheetId="8" hidden="1">No_Negocios!$C$8:$D$8</definedName>
    <definedName name="_xlnm._FilterDatabase" localSheetId="4" hidden="1">'P&amp;G_Total'!#REF!</definedName>
    <definedName name="_xlnm._FilterDatabase" localSheetId="5" hidden="1">'P&amp;G_xEntidad'!$B$10:$AC$64</definedName>
    <definedName name="_xlnm.Print_Area" localSheetId="4">'P&amp;G_Total'!$F$8:$M$36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8" l="1"/>
  <c r="F9" i="8"/>
  <c r="F17" i="7" l="1"/>
  <c r="F9" i="7"/>
  <c r="F16" i="7"/>
  <c r="F15" i="7"/>
  <c r="F14" i="7"/>
  <c r="F13" i="7"/>
  <c r="F12" i="7"/>
  <c r="F11" i="7"/>
  <c r="F10" i="7"/>
  <c r="AA36" i="5" l="1"/>
  <c r="Y36" i="5"/>
  <c r="AA35" i="5"/>
  <c r="AA34" i="5"/>
  <c r="AA32" i="5"/>
  <c r="Z32" i="5"/>
  <c r="Y32" i="5"/>
  <c r="AA33" i="5"/>
  <c r="AA31" i="5"/>
  <c r="Z31" i="5"/>
  <c r="Y31" i="5"/>
  <c r="AA28" i="5"/>
  <c r="Z28" i="5"/>
  <c r="Y28" i="5"/>
  <c r="AA29" i="5"/>
  <c r="Z29" i="5"/>
  <c r="Y29" i="5"/>
  <c r="AA27" i="5"/>
  <c r="Z27" i="5"/>
  <c r="Y27" i="5"/>
  <c r="AA26" i="5"/>
  <c r="Z26" i="5"/>
  <c r="Y26" i="5"/>
  <c r="AA30" i="5"/>
  <c r="Z30" i="5"/>
  <c r="Y30" i="5"/>
  <c r="AA25" i="5"/>
  <c r="Z25" i="5"/>
  <c r="Y25" i="5"/>
  <c r="AA24" i="5"/>
  <c r="Z24" i="5"/>
  <c r="Y24" i="5"/>
  <c r="AA23" i="5"/>
  <c r="Z23" i="5"/>
  <c r="Y23" i="5"/>
  <c r="AA22" i="5"/>
  <c r="Z22" i="5"/>
  <c r="Y22" i="5"/>
  <c r="AA21" i="5"/>
  <c r="Z21" i="5"/>
  <c r="Y21" i="5"/>
  <c r="AA20" i="5"/>
  <c r="Z20" i="5"/>
  <c r="Y20" i="5"/>
  <c r="AA19" i="5"/>
  <c r="Z19" i="5"/>
  <c r="Y19" i="5"/>
  <c r="AA18" i="5"/>
  <c r="Z18" i="5"/>
  <c r="Y18" i="5"/>
  <c r="AA17" i="5"/>
  <c r="Z17" i="5"/>
  <c r="Y17" i="5"/>
  <c r="AA16" i="5"/>
  <c r="Z16" i="5"/>
  <c r="Y16" i="5"/>
  <c r="AA15" i="5"/>
  <c r="Z15" i="5"/>
  <c r="Y15" i="5"/>
  <c r="AA14" i="5"/>
  <c r="Z14" i="5"/>
  <c r="Y14" i="5"/>
  <c r="AA13" i="5"/>
  <c r="Z13" i="5"/>
  <c r="Y13" i="5"/>
  <c r="AA12" i="5"/>
  <c r="Z12" i="5"/>
  <c r="Y12" i="5"/>
  <c r="AA11" i="5"/>
  <c r="Z11" i="5"/>
  <c r="Y11" i="5"/>
  <c r="AA10" i="5"/>
  <c r="Z10" i="5"/>
  <c r="Y10" i="5"/>
  <c r="AA9" i="5"/>
  <c r="Z9" i="5"/>
  <c r="Y9" i="5"/>
  <c r="W36" i="5"/>
  <c r="Z36" i="5" s="1"/>
  <c r="Q32" i="5"/>
  <c r="P32" i="5"/>
  <c r="O32" i="5"/>
  <c r="N32" i="5"/>
  <c r="M32" i="5"/>
  <c r="L32" i="5"/>
  <c r="K32" i="5"/>
  <c r="J32" i="5"/>
  <c r="Q33" i="5"/>
  <c r="P33" i="5"/>
  <c r="O33" i="5"/>
  <c r="N33" i="5"/>
  <c r="M33" i="5"/>
  <c r="L33" i="5"/>
  <c r="K33" i="5"/>
  <c r="J33" i="5"/>
  <c r="Q31" i="5"/>
  <c r="P31" i="5"/>
  <c r="O31" i="5"/>
  <c r="N31" i="5"/>
  <c r="M31" i="5"/>
  <c r="L31" i="5"/>
  <c r="K31" i="5"/>
  <c r="J31" i="5"/>
  <c r="Q29" i="5"/>
  <c r="P29" i="5"/>
  <c r="O29" i="5"/>
  <c r="N29" i="5"/>
  <c r="M29" i="5"/>
  <c r="L29" i="5"/>
  <c r="K29" i="5"/>
  <c r="J29" i="5"/>
  <c r="Q28" i="5"/>
  <c r="P28" i="5"/>
  <c r="O28" i="5"/>
  <c r="N28" i="5"/>
  <c r="M28" i="5"/>
  <c r="L28" i="5"/>
  <c r="K28" i="5"/>
  <c r="J28" i="5"/>
  <c r="Q27" i="5"/>
  <c r="P27" i="5"/>
  <c r="O27" i="5"/>
  <c r="N27" i="5"/>
  <c r="M27" i="5"/>
  <c r="L27" i="5"/>
  <c r="K27" i="5"/>
  <c r="J27" i="5"/>
  <c r="Q26" i="5"/>
  <c r="P26" i="5"/>
  <c r="O26" i="5"/>
  <c r="N26" i="5"/>
  <c r="M26" i="5"/>
  <c r="L26" i="5"/>
  <c r="K26" i="5"/>
  <c r="J26" i="5"/>
  <c r="Q30" i="5"/>
  <c r="P30" i="5"/>
  <c r="O30" i="5"/>
  <c r="N30" i="5"/>
  <c r="M30" i="5"/>
  <c r="L30" i="5"/>
  <c r="K30" i="5"/>
  <c r="J30" i="5"/>
  <c r="Q25" i="5"/>
  <c r="P25" i="5"/>
  <c r="O25" i="5"/>
  <c r="N25" i="5"/>
  <c r="M25" i="5"/>
  <c r="L25" i="5"/>
  <c r="K25" i="5"/>
  <c r="J25" i="5"/>
  <c r="Q24" i="5"/>
  <c r="P24" i="5"/>
  <c r="O24" i="5"/>
  <c r="N24" i="5"/>
  <c r="M24" i="5"/>
  <c r="L24" i="5"/>
  <c r="K24" i="5"/>
  <c r="J24" i="5"/>
  <c r="Q23" i="5"/>
  <c r="P23" i="5"/>
  <c r="O23" i="5"/>
  <c r="N23" i="5"/>
  <c r="M23" i="5"/>
  <c r="L23" i="5"/>
  <c r="K23" i="5"/>
  <c r="J23" i="5"/>
  <c r="Q22" i="5"/>
  <c r="P22" i="5"/>
  <c r="O22" i="5"/>
  <c r="N22" i="5"/>
  <c r="M22" i="5"/>
  <c r="L22" i="5"/>
  <c r="K22" i="5"/>
  <c r="J22" i="5"/>
  <c r="Q21" i="5"/>
  <c r="P21" i="5"/>
  <c r="O21" i="5"/>
  <c r="N21" i="5"/>
  <c r="M21" i="5"/>
  <c r="L21" i="5"/>
  <c r="K21" i="5"/>
  <c r="J21" i="5"/>
  <c r="Q20" i="5"/>
  <c r="P20" i="5"/>
  <c r="O20" i="5"/>
  <c r="N20" i="5"/>
  <c r="M20" i="5"/>
  <c r="L20" i="5"/>
  <c r="K20" i="5"/>
  <c r="J20" i="5"/>
  <c r="Q19" i="5"/>
  <c r="P19" i="5"/>
  <c r="O19" i="5"/>
  <c r="N19" i="5"/>
  <c r="M19" i="5"/>
  <c r="L19" i="5"/>
  <c r="K19" i="5"/>
  <c r="J19" i="5"/>
  <c r="Q18" i="5"/>
  <c r="P18" i="5"/>
  <c r="O18" i="5"/>
  <c r="N18" i="5"/>
  <c r="M18" i="5"/>
  <c r="L18" i="5"/>
  <c r="K18" i="5"/>
  <c r="J18" i="5"/>
  <c r="Q17" i="5"/>
  <c r="P17" i="5"/>
  <c r="O17" i="5"/>
  <c r="N17" i="5"/>
  <c r="M17" i="5"/>
  <c r="L17" i="5"/>
  <c r="K17" i="5"/>
  <c r="J17" i="5"/>
  <c r="Q16" i="5"/>
  <c r="P16" i="5"/>
  <c r="O16" i="5"/>
  <c r="N16" i="5"/>
  <c r="M16" i="5"/>
  <c r="L16" i="5"/>
  <c r="K16" i="5"/>
  <c r="J16" i="5"/>
  <c r="Q15" i="5"/>
  <c r="P15" i="5"/>
  <c r="O15" i="5"/>
  <c r="N15" i="5"/>
  <c r="M15" i="5"/>
  <c r="L15" i="5"/>
  <c r="K15" i="5"/>
  <c r="J15" i="5"/>
  <c r="Q14" i="5"/>
  <c r="P14" i="5"/>
  <c r="O14" i="5"/>
  <c r="N14" i="5"/>
  <c r="M14" i="5"/>
  <c r="L14" i="5"/>
  <c r="K14" i="5"/>
  <c r="J14" i="5"/>
  <c r="Q13" i="5"/>
  <c r="P13" i="5"/>
  <c r="O13" i="5"/>
  <c r="N13" i="5"/>
  <c r="M13" i="5"/>
  <c r="L13" i="5"/>
  <c r="K13" i="5"/>
  <c r="J13" i="5"/>
  <c r="Q12" i="5"/>
  <c r="P12" i="5"/>
  <c r="O12" i="5"/>
  <c r="N12" i="5"/>
  <c r="M12" i="5"/>
  <c r="L12" i="5"/>
  <c r="K12" i="5"/>
  <c r="J12" i="5"/>
  <c r="Q11" i="5"/>
  <c r="P11" i="5"/>
  <c r="O11" i="5"/>
  <c r="N11" i="5"/>
  <c r="M11" i="5"/>
  <c r="L11" i="5"/>
  <c r="K11" i="5"/>
  <c r="J11" i="5"/>
  <c r="Q10" i="5"/>
  <c r="P10" i="5"/>
  <c r="O10" i="5"/>
  <c r="N10" i="5"/>
  <c r="M10" i="5"/>
  <c r="L10" i="5"/>
  <c r="K10" i="5"/>
  <c r="J10" i="5"/>
  <c r="Q9" i="5"/>
  <c r="P9" i="5"/>
  <c r="P34" i="5" s="1"/>
  <c r="O9" i="5"/>
  <c r="N9" i="5"/>
  <c r="M9" i="5"/>
  <c r="L9" i="5"/>
  <c r="K9" i="5"/>
  <c r="J9" i="5"/>
  <c r="F17" i="5"/>
  <c r="F16" i="5"/>
  <c r="F15" i="5"/>
  <c r="F14" i="5"/>
  <c r="F13" i="5"/>
  <c r="F12" i="5"/>
  <c r="F11" i="5"/>
  <c r="F10" i="5"/>
  <c r="F9" i="5"/>
  <c r="L34" i="5" l="1"/>
  <c r="R9" i="5"/>
  <c r="R12" i="5"/>
  <c r="R16" i="5"/>
  <c r="R20" i="5"/>
  <c r="R24" i="5"/>
  <c r="R27" i="5"/>
  <c r="R33" i="5"/>
  <c r="Q34" i="5"/>
  <c r="J34" i="5"/>
  <c r="R11" i="5"/>
  <c r="R13" i="5"/>
  <c r="R19" i="5"/>
  <c r="R23" i="5"/>
  <c r="R31" i="5"/>
  <c r="R32" i="5"/>
  <c r="K34" i="5"/>
  <c r="O34" i="5"/>
  <c r="M34" i="5"/>
  <c r="N34" i="5"/>
  <c r="R14" i="5"/>
  <c r="R15" i="5"/>
  <c r="R17" i="5"/>
  <c r="R18" i="5"/>
  <c r="R21" i="5"/>
  <c r="R22" i="5"/>
  <c r="R25" i="5"/>
  <c r="R30" i="5"/>
  <c r="R26" i="5"/>
  <c r="R28" i="5"/>
  <c r="R29" i="5"/>
  <c r="R10" i="5"/>
  <c r="AX10" i="4"/>
  <c r="AX11" i="4" s="1"/>
  <c r="AX12" i="4" s="1"/>
  <c r="AX13" i="4" s="1"/>
  <c r="AX14" i="4" s="1"/>
  <c r="AX15" i="4" s="1"/>
  <c r="AX16" i="4" s="1"/>
  <c r="AX17" i="4" s="1"/>
  <c r="AX18" i="4" s="1"/>
  <c r="AX19" i="4" s="1"/>
  <c r="AX20" i="4" s="1"/>
  <c r="AX21" i="4" s="1"/>
  <c r="AX22" i="4" s="1"/>
  <c r="AX23" i="4" s="1"/>
  <c r="AX24" i="4" s="1"/>
  <c r="AX25" i="4" s="1"/>
  <c r="AX26" i="4" s="1"/>
  <c r="AX27" i="4" s="1"/>
  <c r="AX28" i="4" s="1"/>
  <c r="AX29" i="4" s="1"/>
  <c r="AX30" i="4" s="1"/>
  <c r="AX31" i="4" s="1"/>
  <c r="AX32" i="4" s="1"/>
  <c r="AX33" i="4" s="1"/>
  <c r="AX34" i="4" s="1"/>
  <c r="AX35" i="4" s="1"/>
  <c r="AH10" i="4"/>
  <c r="U10" i="4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U33" i="4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F86" i="4"/>
  <c r="F81" i="4"/>
  <c r="F80" i="4"/>
  <c r="F79" i="4"/>
  <c r="F78" i="4"/>
  <c r="F77" i="4"/>
  <c r="R34" i="5" l="1"/>
  <c r="F11" i="3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10" i="3"/>
  <c r="AK65" i="11" l="1"/>
  <c r="AK61" i="11"/>
  <c r="AK60" i="11"/>
  <c r="AK59" i="11"/>
  <c r="AK58" i="11"/>
  <c r="AK57" i="11"/>
  <c r="AK56" i="11"/>
  <c r="AK55" i="11"/>
  <c r="AK54" i="11"/>
  <c r="AK53" i="11"/>
  <c r="AK52" i="11"/>
  <c r="AK51" i="11"/>
  <c r="AK50" i="11"/>
  <c r="AK49" i="11"/>
  <c r="AK48" i="11"/>
  <c r="AK47" i="11"/>
  <c r="AK46" i="11"/>
  <c r="AK45" i="11"/>
  <c r="AK44" i="11"/>
  <c r="AK43" i="11"/>
  <c r="AK42" i="11"/>
  <c r="AK41" i="11"/>
  <c r="AK40" i="11"/>
  <c r="AK39" i="11"/>
  <c r="AK38" i="11"/>
  <c r="AK37" i="11"/>
  <c r="AK36" i="11"/>
  <c r="AK30" i="11"/>
  <c r="AK29" i="11"/>
  <c r="AK28" i="11"/>
  <c r="AK27" i="11"/>
  <c r="AK26" i="11"/>
  <c r="AK25" i="11"/>
  <c r="AK24" i="11"/>
  <c r="AK23" i="11"/>
  <c r="AK22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AH35" i="11" l="1"/>
  <c r="D31" i="11"/>
  <c r="E31" i="11" l="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X64" i="11" s="1"/>
  <c r="Y35" i="11"/>
  <c r="Y64" i="11" s="1"/>
  <c r="Z35" i="11"/>
  <c r="Z64" i="11" s="1"/>
  <c r="AA35" i="11"/>
  <c r="AA64" i="11" s="1"/>
  <c r="AB35" i="11"/>
  <c r="AC35" i="11"/>
  <c r="AC64" i="11" s="1"/>
  <c r="AD35" i="11"/>
  <c r="AD64" i="11" s="1"/>
  <c r="AE35" i="11"/>
  <c r="AE64" i="11" s="1"/>
  <c r="AF35" i="11"/>
  <c r="AF64" i="11" s="1"/>
  <c r="AG35" i="11"/>
  <c r="AG64" i="11" s="1"/>
  <c r="AH64" i="11"/>
  <c r="AI35" i="11"/>
  <c r="AI64" i="11" s="1"/>
  <c r="D63" i="11"/>
  <c r="E63" i="11"/>
  <c r="E62" i="11" s="1"/>
  <c r="F63" i="11"/>
  <c r="F62" i="11" s="1"/>
  <c r="G63" i="11"/>
  <c r="G62" i="11" s="1"/>
  <c r="H63" i="11"/>
  <c r="H62" i="11" s="1"/>
  <c r="I63" i="11"/>
  <c r="I62" i="11" s="1"/>
  <c r="J63" i="11"/>
  <c r="J62" i="11" s="1"/>
  <c r="K63" i="11"/>
  <c r="K62" i="11" s="1"/>
  <c r="L63" i="11"/>
  <c r="L62" i="11" s="1"/>
  <c r="M63" i="11"/>
  <c r="M62" i="11" s="1"/>
  <c r="N63" i="11"/>
  <c r="N62" i="11" s="1"/>
  <c r="O63" i="11"/>
  <c r="O62" i="11" s="1"/>
  <c r="P63" i="11"/>
  <c r="P62" i="11" s="1"/>
  <c r="Q63" i="11"/>
  <c r="Q62" i="11" s="1"/>
  <c r="R63" i="11"/>
  <c r="R62" i="11" s="1"/>
  <c r="S63" i="11"/>
  <c r="S62" i="11" s="1"/>
  <c r="T63" i="11"/>
  <c r="T62" i="11" s="1"/>
  <c r="U63" i="11"/>
  <c r="U62" i="11" s="1"/>
  <c r="V63" i="11"/>
  <c r="V62" i="11" s="1"/>
  <c r="W63" i="11"/>
  <c r="W62" i="11" s="1"/>
  <c r="X63" i="11"/>
  <c r="X62" i="11" s="1"/>
  <c r="Y63" i="11"/>
  <c r="Y62" i="11" s="1"/>
  <c r="Z63" i="11"/>
  <c r="Z62" i="11" s="1"/>
  <c r="AA63" i="11"/>
  <c r="AA62" i="11" s="1"/>
  <c r="AB63" i="11"/>
  <c r="AB62" i="11" s="1"/>
  <c r="AC63" i="11"/>
  <c r="AC62" i="11" s="1"/>
  <c r="AD63" i="11"/>
  <c r="AD62" i="11" s="1"/>
  <c r="AE63" i="11"/>
  <c r="AE62" i="11" s="1"/>
  <c r="AF63" i="11"/>
  <c r="AF62" i="11" s="1"/>
  <c r="AG63" i="11"/>
  <c r="AG62" i="11" s="1"/>
  <c r="AH63" i="11"/>
  <c r="AH62" i="11" s="1"/>
  <c r="AI63" i="11"/>
  <c r="AI62" i="11" s="1"/>
  <c r="D64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S64" i="11"/>
  <c r="T64" i="11"/>
  <c r="U64" i="11"/>
  <c r="V64" i="11"/>
  <c r="W64" i="11"/>
  <c r="AB64" i="11"/>
  <c r="AK31" i="11" l="1"/>
  <c r="D62" i="11"/>
  <c r="AK62" i="11" s="1"/>
  <c r="AK63" i="11"/>
  <c r="AK34" i="11"/>
  <c r="AK33" i="11"/>
  <c r="AK32" i="11"/>
  <c r="AK64" i="11"/>
  <c r="AK35" i="11"/>
  <c r="K48" i="10" l="1"/>
  <c r="K8" i="10"/>
  <c r="J48" i="10" l="1"/>
  <c r="J8" i="10"/>
  <c r="I8" i="10"/>
  <c r="I48" i="10"/>
</calcChain>
</file>

<file path=xl/sharedStrings.xml><?xml version="1.0" encoding="utf-8"?>
<sst xmlns="http://schemas.openxmlformats.org/spreadsheetml/2006/main" count="994" uniqueCount="248">
  <si>
    <t>DIRECCIÓN ECONÓMICA</t>
  </si>
  <si>
    <t>INFORME GERENCIAL DE RESULTADOS DEL SECTOR FIDUCIARIO</t>
  </si>
  <si>
    <t>ASOCIACIÓN DE FIDUCIARIAS</t>
  </si>
  <si>
    <t>SIGAF</t>
  </si>
  <si>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</si>
  <si>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</si>
  <si>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</si>
  <si>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</si>
  <si>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</si>
  <si>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</si>
  <si>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</si>
  <si>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</si>
  <si>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</si>
  <si>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</si>
  <si>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</si>
  <si>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</si>
  <si>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</si>
  <si>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</si>
  <si>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</si>
  <si>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</si>
  <si>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</si>
  <si>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</si>
  <si>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</si>
  <si>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</si>
  <si>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</si>
  <si>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</si>
  <si>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</si>
  <si>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</si>
  <si>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</si>
  <si>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</si>
  <si>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</si>
  <si>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</si>
  <si>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</si>
  <si>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</si>
  <si>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pensiones voluntarias</t>
  </si>
  <si>
    <t>Pasivos pensionales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</si>
  <si>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</si>
  <si>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</si>
  <si>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</si>
  <si>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</si>
  <si>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</si>
  <si>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</si>
  <si>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</si>
  <si>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</si>
  <si>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</si>
  <si>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</si>
  <si>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</si>
  <si>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</si>
  <si>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Seguridad Social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</si>
  <si>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</si>
  <si>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</si>
  <si>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</si>
  <si>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</si>
  <si>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</si>
  <si>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</si>
  <si>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</si>
  <si>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</si>
  <si>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</si>
  <si>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</si>
  <si>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</si>
  <si>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</si>
  <si>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</si>
  <si>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</si>
  <si>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</si>
  <si>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</si>
  <si>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</si>
  <si>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OLD MUTUAL FIDUCIARIA</t>
  </si>
  <si>
    <t>CREDICORP CAPITAL FIDUCIARIA</t>
  </si>
  <si>
    <t>FIDUCIARIA COLMENA</t>
  </si>
  <si>
    <t>FIDUCIARIA CENTRAL</t>
  </si>
  <si>
    <t>FIDUCOLDEX</t>
  </si>
  <si>
    <t>FIDUCIARIA LA PREVISORA</t>
  </si>
  <si>
    <t>FIDUPAIS</t>
  </si>
  <si>
    <t>GESTION FIDUCIARIA</t>
  </si>
  <si>
    <t>TOTAL</t>
  </si>
  <si>
    <t>CITITRUST COLOMBIA</t>
  </si>
  <si>
    <t>FIDUCIARIA GNB</t>
  </si>
  <si>
    <t>FIDUCIARIA COLSEGUROS</t>
  </si>
  <si>
    <t>FIDUCIARIA BNP PARIBAS</t>
  </si>
  <si>
    <t>FIDUCIARIA FIDUCOR</t>
  </si>
  <si>
    <t>Estados Financieros Sociedades</t>
  </si>
  <si>
    <t>Tema</t>
  </si>
  <si>
    <t>Nombre Hoja</t>
  </si>
  <si>
    <t>No_Negocios</t>
  </si>
  <si>
    <t>Nombre Reporte</t>
  </si>
  <si>
    <t>Rendimientos FICs</t>
  </si>
  <si>
    <t>Activos</t>
  </si>
  <si>
    <t>Activos Administrados</t>
  </si>
  <si>
    <t>Número de negocios</t>
  </si>
  <si>
    <t>FIDUCIARIA XYZ</t>
  </si>
  <si>
    <t>INFORMACIÓN REPORTADA POR SOCIEDADES FIDUCIARIAS</t>
  </si>
  <si>
    <t>ENTIDAD NO REPORTANTE</t>
  </si>
  <si>
    <t>INFORMACIÓN INCOMPLETA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</si>
  <si>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</si>
  <si>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</si>
  <si>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</si>
  <si>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</si>
  <si>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</si>
  <si>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</si>
  <si>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Negocios Fiduciarios</t>
  </si>
  <si>
    <t>CIFRAS OFICIALES PUBLICADAS POR LA SFC</t>
  </si>
  <si>
    <t>COMISIONES NEGOCIOS FIDUCIARIOS POR ENTIDAD*</t>
  </si>
  <si>
    <t>TOTAL COMISIONES POR SOCIEDAD FIDUCIARIA*</t>
  </si>
  <si>
    <t>FUENTES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</si>
  <si>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</si>
  <si>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</si>
  <si>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</si>
  <si>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</si>
  <si>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</si>
  <si>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</si>
  <si>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</si>
  <si>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</si>
  <si>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</si>
  <si>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</si>
  <si>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</si>
  <si>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Indicadores</t>
  </si>
  <si>
    <t>ROE por Entidad</t>
  </si>
  <si>
    <t>Indicadores Gerenciales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</si>
  <si>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</si>
  <si>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</si>
  <si>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</si>
  <si>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</si>
  <si>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</si>
  <si>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</si>
  <si>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</si>
  <si>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</si>
  <si>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</si>
  <si>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</si>
  <si>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</si>
  <si>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</si>
  <si>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</si>
  <si>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</si>
  <si>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</si>
  <si>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</si>
  <si>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</si>
  <si>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</si>
  <si>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</si>
  <si>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</si>
  <si>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</si>
  <si>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</si>
  <si>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</si>
  <si>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</si>
  <si>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</si>
  <si>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</si>
  <si>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</si>
  <si>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</si>
  <si>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</si>
  <si>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</si>
  <si>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</si>
  <si>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</si>
  <si>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</si>
  <si>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</si>
  <si>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FIDUCAFE</t>
  </si>
  <si>
    <t>FIDUPETROL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</si>
  <si>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</si>
  <si>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</si>
  <si>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</si>
  <si>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</si>
  <si>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</si>
  <si>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</si>
  <si>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</si>
  <si>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</si>
  <si>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</si>
  <si>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</si>
  <si>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</si>
  <si>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</si>
  <si>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</si>
  <si>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</si>
  <si>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</si>
  <si>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</si>
  <si>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</si>
  <si>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</si>
  <si>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</si>
  <si>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</si>
  <si>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</si>
  <si>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</si>
  <si>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</si>
  <si>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</si>
  <si>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P&amp;G_Total</t>
  </si>
  <si>
    <t>COBERTURA DE GASTOS DE PERSONAL POR COMISIONES POR SOCIEDAD FIDUCIARIA</t>
  </si>
  <si>
    <t>Cobertura Gastos de Personal por Comisiones Sector Fiduciario</t>
  </si>
  <si>
    <t>TOTAL AuM FCP POR SOCIEDAD FIDUCIARIA</t>
  </si>
  <si>
    <t>FCP</t>
  </si>
  <si>
    <t>P&amp;G_xEntidad</t>
  </si>
  <si>
    <t>FICs_FCP</t>
  </si>
  <si>
    <t>AuM Fondos de inversión colectiva por Entidad</t>
  </si>
  <si>
    <t>AuM Fondos de capital privado por Entidad</t>
  </si>
  <si>
    <t>Total número de negocios por Entidad</t>
  </si>
  <si>
    <t>Resumen estado de resultados Sociedades Fiduciarias</t>
  </si>
  <si>
    <t>Ranking de utilidades por Entidad</t>
  </si>
  <si>
    <t>Estado de resultados por Entidad</t>
  </si>
  <si>
    <t>Total comisiones por tipo de negocio</t>
  </si>
  <si>
    <t>Total comisiones por tipo de negocio y por Entidad</t>
  </si>
  <si>
    <t>Ranking comisiones FICs Sector Fiduciario por Entidad</t>
  </si>
  <si>
    <t>Ranking comisiones negocios fiduciarios por Entidad</t>
  </si>
  <si>
    <t>Ranking total comisiones por Entidad</t>
  </si>
  <si>
    <t>Ranking honorarios y otros conceptos por Entidad</t>
  </si>
  <si>
    <t>Activos administrados por tipo de negocio</t>
  </si>
  <si>
    <t>Activos administrados por tipo de negocio y por Entidad</t>
  </si>
  <si>
    <t>Total activos administrados por Entidad</t>
  </si>
  <si>
    <t>Número de negocios por tipología</t>
  </si>
  <si>
    <t>Número de negocios por tipología y por Entidad</t>
  </si>
  <si>
    <t>Total rendimientos abonados FICs por Entidad</t>
  </si>
  <si>
    <t>Evolución rendimientos abonados FICs</t>
  </si>
  <si>
    <t>Cobertura gastos de personal por comisiones por Entidad</t>
  </si>
  <si>
    <t>AuM total FICs y FCP por Entidad</t>
  </si>
  <si>
    <t>ITAÚ ASSET MANAGEMENT</t>
  </si>
  <si>
    <t>ITAÚ SECURITIES SERVICES</t>
  </si>
  <si>
    <t>DISCLAIMER</t>
  </si>
  <si>
    <t>La información contenida en este documento es restringida y para uso exclusivo de las Sociedades</t>
  </si>
  <si>
    <t>Fiduciarias afiliadas y de los miembros asociados.</t>
  </si>
  <si>
    <t>La Asociación de Fiduciarias no asume responsabilidad alguna frente a sus afiliadas, asociados y</t>
  </si>
  <si>
    <t xml:space="preserve"> terceros, por los perjuicios originados como consecuencia de la difusión o el uso de la información</t>
  </si>
  <si>
    <t>contenida en el presente informe.</t>
  </si>
  <si>
    <t>La información aquí contenida es restringida y para uso exclusivo de las Sociedades Fiduciarias afiliadas y de los miembros asociados</t>
  </si>
  <si>
    <t>ENTIDAD NO VIGENTE Y/O NO AFILIADA</t>
  </si>
  <si>
    <t>FIDUCIARIA BTG PACTUAL</t>
  </si>
  <si>
    <t>Información reportada por Sociedades Fiduciarias</t>
  </si>
  <si>
    <t>FIDUCIARIA NO AFILIADA</t>
  </si>
  <si>
    <t/>
  </si>
  <si>
    <t>Variación Anual</t>
  </si>
  <si>
    <t xml:space="preserve"> </t>
  </si>
  <si>
    <t>SANTANDER SECURITIES SERVICES</t>
  </si>
  <si>
    <t>SERVITRUST GNB SUDAMERIS</t>
  </si>
  <si>
    <t>CORTE: JULIO DE 2018</t>
  </si>
  <si>
    <t>INFORME NO. 27</t>
  </si>
  <si>
    <t>Jul-18 Información reportada por Sociedades Fiduciarias</t>
  </si>
  <si>
    <t>Jun-18 Cifras oficiales publicadas por la SFC</t>
  </si>
  <si>
    <t>Jul-17 Cifras oficiales publicadas por la SFC</t>
  </si>
  <si>
    <t xml:space="preserve">                    -  </t>
  </si>
  <si>
    <t>Fondos de Capital Privado</t>
  </si>
  <si>
    <t>FIC + FCP</t>
  </si>
  <si>
    <t>TOTAL COMISIONES POR TIPO DE NEGOCIO Y POR SOCIEDAD FIDUCIARIA (JUL-18)</t>
  </si>
  <si>
    <t>FIC</t>
  </si>
  <si>
    <t>FPV</t>
  </si>
  <si>
    <t>TOTAL INGRESOS HONORARIOS Y OTROS CONCEPTOS POR SOCIEDAD FIDUCIARIA (JUL-18)</t>
  </si>
  <si>
    <t>COMISIONES FIC SECTOR FIDUCIARIO POR ENTIDAD*</t>
  </si>
  <si>
    <t>COMISIONES FCP SECTOR FIDUCIARIO POR ENTIDAD*</t>
  </si>
  <si>
    <t>Fondos de Inversión Colectiva - (FIC)</t>
  </si>
  <si>
    <t>Fondos de capital privado - (FCP)</t>
  </si>
  <si>
    <t>Fondos de pensiones voluntarias - (FPV)</t>
  </si>
  <si>
    <t>ACTIVOS ADMINISTRADOS POR TIPO DE NEGOCIO Y POR SOCIEDAD FIDUCIARIA (JUL-18)</t>
  </si>
  <si>
    <t>JuL-18 Información reportada por Sociedades Fiduciarias</t>
  </si>
  <si>
    <t>NÚMERO DE NEGOCIOS POR TIPOLOGÍA Y POR SOCIEDAD FIDUCIARIA (JUL-18)</t>
  </si>
  <si>
    <t>TOTAL AuM FIC POR SOCIEDAD FIDUCIARIA</t>
  </si>
  <si>
    <t>TOTAL AuM FIC + FCP POR SOCIEDAD FIDUCIARIA</t>
  </si>
  <si>
    <t>TOTAL RENDIMIENTOS ABONADOS FIC POR SOCIEDAD FIDUCIARIA</t>
  </si>
  <si>
    <t>SEPTIEMBRE 5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</si>
</sst>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dd\-mmm\-yyyy"/>
    <numFmt numFmtId="166" formatCode="_ * #,##0_ ;_ * \-#,##0_ ;_ * &quot;-&quot;??_ ;_ @_ "/>
    <numFmt numFmtId="167" formatCode="_-&quot;$&quot;* #,##0_-;\-&quot;$&quot;* #,##0_-;_-&quot;$&quot;* &quot;-&quot;??_-;_-@_-"/>
    <numFmt numFmtId="168" formatCode="#,##0_ ;\-#,##0\ "/>
    <numFmt numFmtId="169" formatCode="_-* #,##0_-;\-* #,##0_-;_-* &quot;-&quot;??_-;_-@_-"/>
    <numFmt numFmtId="170" formatCode="_(&quot;$&quot;* #,##0.00_);_(&quot;$&quot;* \(#,##0.00\);_(&quot;$&quot;* &quot;-&quot;??_);_(@_)"/>
    <numFmt numFmtId="171" formatCode="0.000%"/>
    <numFmt numFmtId="172" formatCode="0.0000%"/>
    <numFmt numFmtId="173" formatCode="#,##0.0"/>
    <numFmt numFmtId="174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0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indent="2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11" xfId="0" applyBorder="1"/>
    <xf numFmtId="0" fontId="3" fillId="0" borderId="11" xfId="0" applyFont="1" applyFill="1" applyBorder="1" applyAlignment="1" applyProtection="1">
      <alignment vertical="center"/>
    </xf>
    <xf numFmtId="0" fontId="0" fillId="0" borderId="0" xfId="0" applyFont="1"/>
    <xf numFmtId="0" fontId="8" fillId="0" borderId="0" xfId="0" applyFont="1" applyFill="1" applyAlignment="1" applyProtection="1">
      <alignment vertical="center"/>
    </xf>
    <xf numFmtId="0" fontId="0" fillId="0" borderId="11" xfId="0" applyFont="1" applyBorder="1"/>
    <xf numFmtId="0" fontId="8" fillId="0" borderId="11" xfId="0" applyFont="1" applyFill="1" applyBorder="1" applyAlignment="1" applyProtection="1">
      <alignment vertical="center"/>
    </xf>
    <xf numFmtId="0" fontId="0" fillId="0" borderId="0" xfId="0" applyFont="1" applyBorder="1"/>
    <xf numFmtId="0" fontId="8" fillId="0" borderId="0" xfId="0" applyFont="1" applyFill="1" applyBorder="1" applyAlignment="1" applyProtection="1">
      <alignment vertical="center"/>
    </xf>
    <xf numFmtId="0" fontId="0" fillId="6" borderId="1" xfId="0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 applyBorder="1"/>
    <xf numFmtId="0" fontId="0" fillId="5" borderId="1" xfId="0" applyFont="1" applyFill="1" applyBorder="1"/>
    <xf numFmtId="0" fontId="0" fillId="7" borderId="1" xfId="0" applyFont="1" applyFill="1" applyBorder="1"/>
    <xf numFmtId="0" fontId="4" fillId="0" borderId="0" xfId="0" applyFo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protection locked="0"/>
    </xf>
    <xf numFmtId="0" fontId="0" fillId="0" borderId="0" xfId="0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0" fontId="0" fillId="0" borderId="0" xfId="0" applyFont="1" applyFill="1" applyBorder="1"/>
    <xf numFmtId="17" fontId="5" fillId="0" borderId="0" xfId="0" applyNumberFormat="1" applyFont="1" applyBorder="1" applyAlignment="1">
      <alignment horizontal="left" indent="2"/>
    </xf>
    <xf numFmtId="0" fontId="6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Font="1" applyFill="1" applyAlignment="1" applyProtection="1">
      <alignment horizontal="left" vertical="center"/>
    </xf>
    <xf numFmtId="0" fontId="16" fillId="0" borderId="0" xfId="5" applyFont="1" applyFill="1"/>
    <xf numFmtId="0" fontId="3" fillId="0" borderId="0" xfId="0" applyFont="1" applyAlignment="1" applyProtection="1">
      <alignment vertical="center"/>
    </xf>
    <xf numFmtId="0" fontId="16" fillId="0" borderId="0" xfId="5" applyFont="1" applyFill="1" applyAlignment="1">
      <alignment horizontal="left" indent="1"/>
    </xf>
    <xf numFmtId="0" fontId="16" fillId="0" borderId="0" xfId="5" applyFont="1" applyFill="1" applyAlignment="1"/>
    <xf numFmtId="3" fontId="16" fillId="0" borderId="0" xfId="5" applyNumberFormat="1" applyFont="1" applyFill="1"/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left" vertical="center"/>
    </xf>
    <xf numFmtId="164" fontId="0" fillId="4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left" vertical="center" indent="2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 applyFill="1"/>
    <xf numFmtId="0" fontId="17" fillId="4" borderId="1" xfId="0" applyFont="1" applyFill="1" applyBorder="1" applyAlignment="1" applyProtection="1">
      <alignment horizontal="left" vertical="center" indent="2"/>
    </xf>
    <xf numFmtId="164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 indent="2"/>
    </xf>
    <xf numFmtId="0" fontId="17" fillId="5" borderId="1" xfId="0" applyFont="1" applyFill="1" applyBorder="1" applyAlignment="1" applyProtection="1">
      <alignment horizontal="left" vertical="center" indent="1"/>
    </xf>
    <xf numFmtId="0" fontId="17" fillId="5" borderId="1" xfId="0" applyFont="1" applyFill="1" applyBorder="1" applyAlignment="1" applyProtection="1">
      <alignment horizontal="left" vertical="center"/>
    </xf>
    <xf numFmtId="0" fontId="17" fillId="4" borderId="1" xfId="0" applyFont="1" applyFill="1" applyBorder="1" applyAlignment="1" applyProtection="1">
      <alignment horizontal="left" vertical="center" indent="1"/>
    </xf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right" indent="1"/>
    </xf>
    <xf numFmtId="0" fontId="16" fillId="0" borderId="0" xfId="5" applyFont="1" applyFill="1" applyBorder="1" applyAlignment="1">
      <alignment horizontal="left" indent="2"/>
    </xf>
    <xf numFmtId="0" fontId="16" fillId="0" borderId="0" xfId="5" applyFont="1" applyFill="1" applyBorder="1" applyAlignment="1">
      <alignment horizontal="right" indent="1"/>
    </xf>
    <xf numFmtId="171" fontId="16" fillId="0" borderId="0" xfId="7" applyNumberFormat="1" applyFont="1" applyFill="1"/>
    <xf numFmtId="172" fontId="16" fillId="0" borderId="0" xfId="7" applyNumberFormat="1" applyFont="1" applyFill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0" xfId="0" applyFont="1" applyFill="1"/>
    <xf numFmtId="10" fontId="0" fillId="0" borderId="0" xfId="0" applyNumberFormat="1"/>
    <xf numFmtId="10" fontId="0" fillId="0" borderId="0" xfId="3" applyNumberFormat="1" applyFont="1"/>
    <xf numFmtId="0" fontId="19" fillId="3" borderId="0" xfId="0" applyFont="1" applyFill="1" applyProtection="1"/>
    <xf numFmtId="0" fontId="19" fillId="0" borderId="0" xfId="0" applyFont="1"/>
    <xf numFmtId="0" fontId="19" fillId="3" borderId="2" xfId="0" applyFont="1" applyFill="1" applyBorder="1" applyProtection="1"/>
    <xf numFmtId="0" fontId="19" fillId="3" borderId="3" xfId="0" applyFont="1" applyFill="1" applyBorder="1" applyProtection="1"/>
    <xf numFmtId="0" fontId="19" fillId="3" borderId="4" xfId="0" applyFont="1" applyFill="1" applyBorder="1" applyProtection="1"/>
    <xf numFmtId="0" fontId="19" fillId="3" borderId="5" xfId="0" applyFont="1" applyFill="1" applyBorder="1" applyProtection="1"/>
    <xf numFmtId="0" fontId="19" fillId="3" borderId="0" xfId="0" applyFont="1" applyFill="1" applyBorder="1" applyProtection="1"/>
    <xf numFmtId="0" fontId="19" fillId="3" borderId="6" xfId="0" applyFont="1" applyFill="1" applyBorder="1" applyProtection="1"/>
    <xf numFmtId="0" fontId="20" fillId="0" borderId="11" xfId="0" applyFont="1" applyFill="1" applyBorder="1" applyAlignment="1" applyProtection="1">
      <alignment vertical="center"/>
    </xf>
    <xf numFmtId="0" fontId="21" fillId="3" borderId="0" xfId="0" applyFont="1" applyFill="1" applyBorder="1" applyProtection="1"/>
    <xf numFmtId="0" fontId="21" fillId="3" borderId="0" xfId="0" applyFont="1" applyFill="1" applyBorder="1" applyAlignment="1" applyProtection="1">
      <alignment horizontal="center"/>
    </xf>
    <xf numFmtId="0" fontId="21" fillId="3" borderId="0" xfId="0" applyFont="1" applyFill="1" applyBorder="1" applyAlignment="1" applyProtection="1"/>
    <xf numFmtId="0" fontId="19" fillId="3" borderId="7" xfId="0" applyFont="1" applyFill="1" applyBorder="1" applyProtection="1"/>
    <xf numFmtId="0" fontId="19" fillId="3" borderId="8" xfId="0" applyFont="1" applyFill="1" applyBorder="1" applyProtection="1"/>
    <xf numFmtId="0" fontId="19" fillId="3" borderId="9" xfId="0" applyFont="1" applyFill="1" applyBorder="1" applyProtection="1"/>
    <xf numFmtId="0" fontId="19" fillId="0" borderId="0" xfId="0" applyFont="1" applyProtection="1"/>
    <xf numFmtId="17" fontId="4" fillId="0" borderId="0" xfId="0" applyNumberFormat="1" applyFont="1" applyBorder="1" applyAlignment="1">
      <alignment horizontal="left" indent="2"/>
    </xf>
    <xf numFmtId="165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1" xfId="0" applyFont="1" applyBorder="1"/>
    <xf numFmtId="0" fontId="23" fillId="0" borderId="11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vertical="center"/>
    </xf>
    <xf numFmtId="0" fontId="22" fillId="0" borderId="0" xfId="0" applyFont="1" applyBorder="1"/>
    <xf numFmtId="167" fontId="22" fillId="0" borderId="0" xfId="2" applyNumberFormat="1" applyFont="1" applyFill="1" applyBorder="1"/>
    <xf numFmtId="9" fontId="22" fillId="0" borderId="0" xfId="3" applyNumberFormat="1" applyFont="1" applyFill="1" applyBorder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/>
    </xf>
    <xf numFmtId="0" fontId="22" fillId="0" borderId="0" xfId="0" applyFont="1" applyFill="1" applyBorder="1"/>
    <xf numFmtId="166" fontId="25" fillId="0" borderId="0" xfId="1" applyNumberFormat="1" applyFont="1" applyFill="1" applyBorder="1" applyAlignment="1">
      <alignment vertical="center"/>
    </xf>
    <xf numFmtId="0" fontId="27" fillId="0" borderId="0" xfId="0" applyFont="1" applyAlignment="1">
      <alignment horizontal="center"/>
    </xf>
    <xf numFmtId="164" fontId="22" fillId="0" borderId="0" xfId="0" applyNumberFormat="1" applyFont="1"/>
    <xf numFmtId="0" fontId="5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28" fillId="0" borderId="0" xfId="0" applyFont="1"/>
    <xf numFmtId="0" fontId="29" fillId="0" borderId="0" xfId="0" applyFont="1" applyFill="1" applyAlignment="1" applyProtection="1">
      <alignment vertical="center"/>
    </xf>
    <xf numFmtId="0" fontId="28" fillId="0" borderId="0" xfId="0" applyFont="1" applyFill="1"/>
    <xf numFmtId="0" fontId="30" fillId="0" borderId="0" xfId="0" applyFont="1" applyFill="1" applyAlignment="1" applyProtection="1">
      <alignment vertical="center"/>
    </xf>
    <xf numFmtId="0" fontId="28" fillId="0" borderId="11" xfId="0" applyFont="1" applyBorder="1"/>
    <xf numFmtId="0" fontId="29" fillId="0" borderId="11" xfId="0" applyFont="1" applyFill="1" applyBorder="1" applyAlignment="1" applyProtection="1">
      <alignment vertical="center"/>
    </xf>
    <xf numFmtId="0" fontId="30" fillId="0" borderId="11" xfId="0" applyFont="1" applyFill="1" applyBorder="1" applyAlignment="1" applyProtection="1">
      <alignment vertical="center"/>
    </xf>
    <xf numFmtId="0" fontId="28" fillId="0" borderId="11" xfId="0" applyFont="1" applyFill="1" applyBorder="1"/>
    <xf numFmtId="0" fontId="28" fillId="0" borderId="0" xfId="0" applyFont="1" applyBorder="1"/>
    <xf numFmtId="0" fontId="31" fillId="0" borderId="0" xfId="0" applyFont="1" applyFill="1" applyBorder="1" applyAlignment="1">
      <alignment horizontal="center" vertical="center" wrapText="1"/>
    </xf>
    <xf numFmtId="17" fontId="31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Border="1" applyAlignment="1" applyProtection="1">
      <alignment horizontal="left" vertical="center"/>
    </xf>
    <xf numFmtId="0" fontId="33" fillId="0" borderId="0" xfId="0" applyFont="1" applyAlignment="1">
      <alignment horizontal="left"/>
    </xf>
    <xf numFmtId="164" fontId="28" fillId="0" borderId="0" xfId="2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 indent="2"/>
    </xf>
    <xf numFmtId="9" fontId="28" fillId="0" borderId="0" xfId="3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1"/>
    </xf>
    <xf numFmtId="166" fontId="31" fillId="0" borderId="0" xfId="1" applyNumberFormat="1" applyFont="1" applyFill="1" applyBorder="1" applyAlignment="1">
      <alignment vertical="center"/>
    </xf>
    <xf numFmtId="0" fontId="28" fillId="0" borderId="0" xfId="0" applyFont="1" applyFill="1" applyBorder="1"/>
    <xf numFmtId="167" fontId="28" fillId="0" borderId="0" xfId="2" applyNumberFormat="1" applyFont="1" applyFill="1" applyBorder="1"/>
    <xf numFmtId="10" fontId="28" fillId="0" borderId="0" xfId="3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Protection="1"/>
    <xf numFmtId="10" fontId="30" fillId="0" borderId="0" xfId="3" applyNumberFormat="1" applyFont="1" applyFill="1" applyBorder="1" applyAlignment="1">
      <alignment horizontal="center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Alignment="1">
      <alignment horizontal="right"/>
    </xf>
    <xf numFmtId="0" fontId="33" fillId="0" borderId="0" xfId="0" applyFont="1" applyAlignment="1">
      <alignment horizontal="right"/>
    </xf>
    <xf numFmtId="167" fontId="26" fillId="0" borderId="0" xfId="0" applyNumberFormat="1" applyFont="1" applyAlignment="1">
      <alignment horizontal="right"/>
    </xf>
    <xf numFmtId="0" fontId="0" fillId="6" borderId="0" xfId="0" applyFont="1" applyFill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169" fontId="1" fillId="0" borderId="0" xfId="1" applyNumberFormat="1" applyFont="1"/>
    <xf numFmtId="165" fontId="17" fillId="0" borderId="0" xfId="0" applyNumberFormat="1" applyFont="1" applyBorder="1" applyAlignment="1" applyProtection="1">
      <alignment horizontal="right" vertical="center"/>
    </xf>
    <xf numFmtId="169" fontId="0" fillId="0" borderId="0" xfId="1" applyNumberFormat="1" applyFont="1"/>
    <xf numFmtId="165" fontId="17" fillId="0" borderId="3" xfId="0" applyNumberFormat="1" applyFont="1" applyBorder="1" applyAlignment="1" applyProtection="1">
      <alignment horizontal="left" vertical="center"/>
    </xf>
    <xf numFmtId="0" fontId="17" fillId="0" borderId="0" xfId="0" applyFont="1" applyAlignment="1">
      <alignment horizontal="left"/>
    </xf>
    <xf numFmtId="0" fontId="16" fillId="0" borderId="0" xfId="0" applyFont="1" applyBorder="1" applyAlignment="1">
      <alignment horizontal="right"/>
    </xf>
    <xf numFmtId="0" fontId="34" fillId="0" borderId="0" xfId="0" applyFont="1"/>
    <xf numFmtId="165" fontId="17" fillId="0" borderId="0" xfId="0" applyNumberFormat="1" applyFont="1" applyBorder="1" applyAlignment="1" applyProtection="1">
      <alignment horizontal="left" vertical="center"/>
    </xf>
    <xf numFmtId="10" fontId="1" fillId="0" borderId="0" xfId="3" applyNumberFormat="1" applyFont="1" applyBorder="1" applyAlignment="1">
      <alignment horizontal="center"/>
    </xf>
    <xf numFmtId="0" fontId="35" fillId="0" borderId="0" xfId="5" applyFont="1" applyFill="1" applyAlignment="1">
      <alignment horizontal="center"/>
    </xf>
    <xf numFmtId="3" fontId="35" fillId="0" borderId="0" xfId="5" applyNumberFormat="1" applyFont="1" applyFill="1"/>
    <xf numFmtId="167" fontId="22" fillId="0" borderId="0" xfId="0" applyNumberFormat="1" applyFont="1"/>
    <xf numFmtId="10" fontId="1" fillId="3" borderId="0" xfId="3" applyNumberFormat="1" applyFont="1" applyFill="1" applyBorder="1" applyAlignment="1" applyProtection="1">
      <alignment horizontal="center" vertical="center"/>
      <protection locked="0"/>
    </xf>
    <xf numFmtId="174" fontId="22" fillId="0" borderId="0" xfId="0" applyNumberFormat="1" applyFont="1"/>
    <xf numFmtId="166" fontId="7" fillId="0" borderId="0" xfId="1" applyNumberFormat="1" applyFont="1" applyFill="1" applyBorder="1" applyAlignment="1">
      <alignment vertical="center"/>
    </xf>
    <xf numFmtId="167" fontId="0" fillId="0" borderId="0" xfId="2" applyNumberFormat="1" applyFont="1" applyFill="1" applyBorder="1"/>
    <xf numFmtId="10" fontId="0" fillId="0" borderId="0" xfId="3" applyNumberFormat="1" applyFont="1" applyFill="1" applyBorder="1" applyAlignment="1">
      <alignment horizontal="center"/>
    </xf>
    <xf numFmtId="9" fontId="0" fillId="0" borderId="0" xfId="3" applyNumberFormat="1" applyFont="1" applyFill="1" applyBorder="1" applyAlignment="1">
      <alignment horizontal="center"/>
    </xf>
    <xf numFmtId="166" fontId="7" fillId="6" borderId="0" xfId="1" applyNumberFormat="1" applyFont="1" applyFill="1" applyBorder="1" applyAlignment="1">
      <alignment vertical="center"/>
    </xf>
    <xf numFmtId="0" fontId="0" fillId="6" borderId="0" xfId="0" applyFill="1" applyBorder="1"/>
    <xf numFmtId="167" fontId="0" fillId="6" borderId="0" xfId="2" applyNumberFormat="1" applyFont="1" applyFill="1" applyBorder="1"/>
    <xf numFmtId="9" fontId="0" fillId="6" borderId="0" xfId="3" applyNumberFormat="1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Border="1"/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indent="2"/>
    </xf>
    <xf numFmtId="164" fontId="0" fillId="0" borderId="0" xfId="2" applyNumberFormat="1" applyFont="1" applyBorder="1" applyAlignment="1" applyProtection="1">
      <alignment horizontal="center" vertical="center"/>
      <protection locked="0"/>
    </xf>
    <xf numFmtId="0" fontId="0" fillId="9" borderId="0" xfId="0" applyFont="1" applyFill="1" applyBorder="1" applyAlignment="1" applyProtection="1">
      <alignment horizontal="center" vertical="center"/>
      <protection locked="0"/>
    </xf>
    <xf numFmtId="0" fontId="0" fillId="9" borderId="0" xfId="0" applyFont="1" applyFill="1" applyBorder="1" applyAlignment="1" applyProtection="1">
      <alignment horizontal="left" vertical="center" indent="2"/>
    </xf>
    <xf numFmtId="164" fontId="0" fillId="9" borderId="0" xfId="2" applyNumberFormat="1" applyFont="1" applyFill="1" applyBorder="1" applyAlignment="1" applyProtection="1">
      <alignment horizontal="center" vertical="center"/>
      <protection locked="0"/>
    </xf>
    <xf numFmtId="0" fontId="0" fillId="9" borderId="0" xfId="0" applyFont="1" applyFill="1" applyBorder="1" applyAlignment="1" applyProtection="1">
      <alignment horizontal="left" vertical="center" indent="1"/>
    </xf>
    <xf numFmtId="0" fontId="0" fillId="9" borderId="0" xfId="0" applyFont="1" applyFill="1" applyBorder="1" applyAlignment="1" applyProtection="1">
      <alignment horizontal="left" vertical="center"/>
    </xf>
    <xf numFmtId="0" fontId="0" fillId="11" borderId="0" xfId="0" applyFont="1" applyFill="1" applyBorder="1" applyAlignment="1" applyProtection="1">
      <alignment horizontal="center" vertical="center"/>
      <protection locked="0"/>
    </xf>
    <xf numFmtId="0" fontId="0" fillId="11" borderId="0" xfId="0" applyFont="1" applyFill="1" applyBorder="1" applyAlignment="1" applyProtection="1">
      <alignment horizontal="left" vertical="center"/>
    </xf>
    <xf numFmtId="164" fontId="0" fillId="11" borderId="0" xfId="2" applyNumberFormat="1" applyFont="1" applyFill="1" applyBorder="1" applyAlignment="1" applyProtection="1">
      <alignment horizontal="center" vertical="center"/>
      <protection locked="0"/>
    </xf>
    <xf numFmtId="0" fontId="0" fillId="11" borderId="0" xfId="0" applyFont="1" applyFill="1" applyBorder="1" applyAlignment="1" applyProtection="1">
      <alignment horizontal="left" vertical="center" indent="2"/>
    </xf>
    <xf numFmtId="0" fontId="0" fillId="11" borderId="0" xfId="0" applyFont="1" applyFill="1" applyBorder="1" applyAlignment="1" applyProtection="1">
      <alignment horizontal="left" vertical="center" indent="1"/>
    </xf>
    <xf numFmtId="0" fontId="35" fillId="10" borderId="1" xfId="5" applyFont="1" applyFill="1" applyBorder="1" applyAlignment="1">
      <alignment horizontal="left"/>
    </xf>
    <xf numFmtId="0" fontId="35" fillId="10" borderId="1" xfId="5" applyFont="1" applyFill="1" applyBorder="1" applyAlignment="1">
      <alignment horizontal="center"/>
    </xf>
    <xf numFmtId="0" fontId="35" fillId="10" borderId="10" xfId="5" applyNumberFormat="1" applyFont="1" applyFill="1" applyBorder="1" applyAlignment="1">
      <alignment horizontal="left" vertical="center" wrapText="1"/>
    </xf>
    <xf numFmtId="0" fontId="35" fillId="10" borderId="1" xfId="5" applyNumberFormat="1" applyFont="1" applyFill="1" applyBorder="1" applyAlignment="1">
      <alignment horizontal="center" vertical="center" wrapText="1"/>
    </xf>
    <xf numFmtId="0" fontId="35" fillId="10" borderId="10" xfId="5" applyNumberFormat="1" applyFont="1" applyFill="1" applyBorder="1" applyAlignment="1">
      <alignment horizontal="center" vertical="center" wrapText="1"/>
    </xf>
    <xf numFmtId="0" fontId="35" fillId="10" borderId="13" xfId="5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</xf>
    <xf numFmtId="164" fontId="22" fillId="0" borderId="0" xfId="2" applyNumberFormat="1" applyFont="1" applyBorder="1" applyAlignment="1" applyProtection="1">
      <alignment horizontal="center" vertical="center"/>
      <protection locked="0"/>
    </xf>
    <xf numFmtId="9" fontId="22" fillId="0" borderId="0" xfId="3" applyFont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/>
    </xf>
    <xf numFmtId="17" fontId="36" fillId="10" borderId="0" xfId="0" applyNumberFormat="1" applyFont="1" applyFill="1" applyBorder="1" applyAlignment="1">
      <alignment horizontal="center" vertical="center"/>
    </xf>
    <xf numFmtId="17" fontId="36" fillId="10" borderId="0" xfId="4" applyNumberFormat="1" applyFont="1" applyFill="1" applyBorder="1" applyAlignment="1">
      <alignment vertical="center"/>
    </xf>
    <xf numFmtId="167" fontId="2" fillId="10" borderId="0" xfId="2" applyNumberFormat="1" applyFont="1" applyFill="1" applyBorder="1"/>
    <xf numFmtId="10" fontId="2" fillId="10" borderId="0" xfId="3" applyNumberFormat="1" applyFont="1" applyFill="1" applyBorder="1" applyAlignment="1">
      <alignment horizontal="center"/>
    </xf>
    <xf numFmtId="0" fontId="2" fillId="10" borderId="0" xfId="0" applyFont="1" applyFill="1" applyBorder="1" applyAlignment="1" applyProtection="1">
      <alignment horizontal="center" vertical="center"/>
    </xf>
    <xf numFmtId="17" fontId="2" fillId="10" borderId="0" xfId="0" applyNumberFormat="1" applyFont="1" applyFill="1" applyBorder="1" applyAlignment="1" applyProtection="1">
      <alignment horizontal="center" vertical="center"/>
    </xf>
    <xf numFmtId="0" fontId="2" fillId="10" borderId="0" xfId="0" applyFont="1" applyFill="1" applyBorder="1" applyAlignment="1" applyProtection="1">
      <alignment horizontal="right" vertical="center"/>
    </xf>
    <xf numFmtId="164" fontId="2" fillId="10" borderId="0" xfId="2" applyNumberFormat="1" applyFont="1" applyFill="1" applyBorder="1" applyAlignment="1" applyProtection="1">
      <alignment horizontal="center" vertical="center"/>
      <protection locked="0"/>
    </xf>
    <xf numFmtId="9" fontId="2" fillId="10" borderId="0" xfId="3" applyFont="1" applyFill="1" applyBorder="1" applyAlignment="1" applyProtection="1">
      <alignment horizontal="center" vertical="center"/>
      <protection locked="0"/>
    </xf>
    <xf numFmtId="10" fontId="2" fillId="10" borderId="0" xfId="3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/>
    <xf numFmtId="9" fontId="2" fillId="10" borderId="0" xfId="3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49" fontId="36" fillId="10" borderId="0" xfId="0" applyNumberFormat="1" applyFont="1" applyFill="1" applyBorder="1" applyAlignment="1">
      <alignment horizontal="center" vertical="center" wrapText="1"/>
    </xf>
    <xf numFmtId="17" fontId="36" fillId="10" borderId="0" xfId="0" applyNumberFormat="1" applyFont="1" applyFill="1" applyBorder="1" applyAlignment="1">
      <alignment horizontal="center" vertical="center" wrapText="1"/>
    </xf>
    <xf numFmtId="166" fontId="7" fillId="2" borderId="0" xfId="1" applyNumberFormat="1" applyFont="1" applyFill="1" applyBorder="1" applyAlignment="1">
      <alignment vertical="center"/>
    </xf>
    <xf numFmtId="0" fontId="0" fillId="2" borderId="0" xfId="0" applyFill="1" applyBorder="1"/>
    <xf numFmtId="166" fontId="14" fillId="2" borderId="0" xfId="1" applyNumberFormat="1" applyFont="1" applyFill="1" applyBorder="1" applyAlignment="1">
      <alignment vertical="center"/>
    </xf>
    <xf numFmtId="0" fontId="0" fillId="2" borderId="0" xfId="0" applyFont="1" applyFill="1" applyBorder="1"/>
    <xf numFmtId="166" fontId="25" fillId="2" borderId="0" xfId="1" applyNumberFormat="1" applyFont="1" applyFill="1" applyBorder="1" applyAlignment="1">
      <alignment vertical="center"/>
    </xf>
    <xf numFmtId="169" fontId="27" fillId="0" borderId="0" xfId="1" applyNumberFormat="1" applyFont="1" applyFill="1" applyBorder="1"/>
    <xf numFmtId="10" fontId="22" fillId="0" borderId="0" xfId="3" applyNumberFormat="1" applyFont="1" applyFill="1" applyBorder="1" applyAlignment="1">
      <alignment horizontal="center"/>
    </xf>
    <xf numFmtId="166" fontId="25" fillId="6" borderId="0" xfId="1" applyNumberFormat="1" applyFont="1" applyFill="1" applyBorder="1" applyAlignment="1">
      <alignment vertical="center"/>
    </xf>
    <xf numFmtId="0" fontId="22" fillId="6" borderId="0" xfId="0" applyFont="1" applyFill="1" applyBorder="1"/>
    <xf numFmtId="167" fontId="22" fillId="6" borderId="0" xfId="2" applyNumberFormat="1" applyFont="1" applyFill="1" applyBorder="1"/>
    <xf numFmtId="10" fontId="22" fillId="6" borderId="0" xfId="3" applyNumberFormat="1" applyFont="1" applyFill="1" applyBorder="1" applyAlignment="1">
      <alignment horizontal="center"/>
    </xf>
    <xf numFmtId="9" fontId="22" fillId="6" borderId="0" xfId="3" applyNumberFormat="1" applyFont="1" applyFill="1" applyBorder="1" applyAlignment="1">
      <alignment horizontal="center"/>
    </xf>
    <xf numFmtId="0" fontId="27" fillId="0" borderId="0" xfId="0" applyFont="1" applyBorder="1"/>
    <xf numFmtId="0" fontId="0" fillId="2" borderId="0" xfId="0" applyFill="1" applyBorder="1" applyAlignment="1" applyProtection="1">
      <alignment horizontal="left" vertical="center"/>
    </xf>
    <xf numFmtId="9" fontId="0" fillId="0" borderId="0" xfId="3" applyFont="1" applyBorder="1" applyAlignment="1" applyProtection="1">
      <alignment horizontal="center" vertical="center"/>
      <protection locked="0"/>
    </xf>
    <xf numFmtId="166" fontId="7" fillId="0" borderId="0" xfId="1" applyNumberFormat="1" applyFont="1" applyBorder="1" applyAlignment="1">
      <alignment vertical="center"/>
    </xf>
    <xf numFmtId="167" fontId="0" fillId="0" borderId="0" xfId="2" applyNumberFormat="1" applyFont="1" applyBorder="1"/>
    <xf numFmtId="9" fontId="0" fillId="0" borderId="0" xfId="3" applyNumberFormat="1" applyFont="1" applyBorder="1" applyAlignment="1">
      <alignment horizontal="center"/>
    </xf>
    <xf numFmtId="167" fontId="1" fillId="0" borderId="0" xfId="2" applyNumberFormat="1" applyFont="1" applyFill="1" applyBorder="1"/>
    <xf numFmtId="10" fontId="0" fillId="6" borderId="0" xfId="3" applyNumberFormat="1" applyFont="1" applyFill="1" applyBorder="1" applyAlignment="1">
      <alignment horizontal="center"/>
    </xf>
    <xf numFmtId="17" fontId="36" fillId="10" borderId="0" xfId="0" applyNumberFormat="1" applyFont="1" applyFill="1" applyBorder="1" applyAlignment="1">
      <alignment horizontal="center" vertical="center"/>
    </xf>
    <xf numFmtId="3" fontId="0" fillId="0" borderId="0" xfId="2" applyNumberFormat="1" applyFont="1" applyBorder="1" applyAlignment="1" applyProtection="1">
      <alignment horizontal="center" vertical="center"/>
      <protection locked="0"/>
    </xf>
    <xf numFmtId="3" fontId="2" fillId="10" borderId="0" xfId="2" applyNumberFormat="1" applyFont="1" applyFill="1" applyBorder="1" applyAlignment="1" applyProtection="1">
      <alignment horizontal="center" vertical="center"/>
      <protection locked="0"/>
    </xf>
    <xf numFmtId="168" fontId="0" fillId="0" borderId="0" xfId="2" applyNumberFormat="1" applyFont="1" applyBorder="1" applyAlignment="1">
      <alignment horizontal="center" vertical="center"/>
    </xf>
    <xf numFmtId="168" fontId="0" fillId="0" borderId="0" xfId="2" applyNumberFormat="1" applyFont="1" applyFill="1" applyBorder="1" applyAlignment="1">
      <alignment horizontal="center" vertical="center"/>
    </xf>
    <xf numFmtId="168" fontId="2" fillId="10" borderId="0" xfId="2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" fontId="0" fillId="0" borderId="0" xfId="2" applyNumberFormat="1" applyFont="1" applyFill="1" applyBorder="1" applyAlignment="1">
      <alignment horizontal="center" vertical="center"/>
    </xf>
    <xf numFmtId="1" fontId="0" fillId="6" borderId="0" xfId="1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 applyProtection="1">
      <alignment horizontal="left" vertical="center"/>
    </xf>
    <xf numFmtId="164" fontId="28" fillId="0" borderId="0" xfId="2" applyNumberFormat="1" applyFont="1" applyBorder="1" applyAlignment="1" applyProtection="1">
      <alignment horizontal="center" vertical="center"/>
      <protection locked="0"/>
    </xf>
    <xf numFmtId="9" fontId="28" fillId="0" borderId="0" xfId="3" applyFont="1" applyBorder="1" applyAlignment="1" applyProtection="1">
      <alignment horizontal="center" vertical="center"/>
      <protection locked="0"/>
    </xf>
    <xf numFmtId="0" fontId="32" fillId="10" borderId="0" xfId="0" applyFont="1" applyFill="1" applyBorder="1" applyAlignment="1" applyProtection="1">
      <alignment horizontal="center" vertical="center"/>
    </xf>
    <xf numFmtId="17" fontId="32" fillId="10" borderId="0" xfId="0" applyNumberFormat="1" applyFont="1" applyFill="1" applyBorder="1" applyAlignment="1" applyProtection="1">
      <alignment horizontal="center" vertical="center"/>
    </xf>
    <xf numFmtId="0" fontId="0" fillId="6" borderId="0" xfId="0" applyFont="1" applyFill="1" applyBorder="1"/>
    <xf numFmtId="167" fontId="28" fillId="8" borderId="0" xfId="2" applyNumberFormat="1" applyFont="1" applyFill="1" applyBorder="1"/>
    <xf numFmtId="10" fontId="28" fillId="6" borderId="0" xfId="3" applyNumberFormat="1" applyFont="1" applyFill="1" applyBorder="1" applyAlignment="1">
      <alignment horizontal="center"/>
    </xf>
    <xf numFmtId="9" fontId="28" fillId="6" borderId="0" xfId="3" applyNumberFormat="1" applyFont="1" applyFill="1" applyBorder="1" applyAlignment="1">
      <alignment horizontal="center"/>
    </xf>
    <xf numFmtId="0" fontId="28" fillId="6" borderId="0" xfId="0" applyFont="1" applyFill="1" applyBorder="1"/>
    <xf numFmtId="166" fontId="7" fillId="8" borderId="0" xfId="1" applyNumberFormat="1" applyFont="1" applyFill="1" applyBorder="1" applyAlignment="1">
      <alignment vertical="center"/>
    </xf>
    <xf numFmtId="166" fontId="31" fillId="2" borderId="0" xfId="1" applyNumberFormat="1" applyFont="1" applyFill="1" applyBorder="1" applyAlignment="1">
      <alignment vertical="center"/>
    </xf>
    <xf numFmtId="0" fontId="28" fillId="2" borderId="0" xfId="0" applyFont="1" applyFill="1" applyBorder="1"/>
    <xf numFmtId="167" fontId="28" fillId="6" borderId="0" xfId="2" applyNumberFormat="1" applyFont="1" applyFill="1" applyBorder="1"/>
    <xf numFmtId="167" fontId="28" fillId="3" borderId="0" xfId="2" applyNumberFormat="1" applyFont="1" applyFill="1" applyBorder="1"/>
    <xf numFmtId="10" fontId="0" fillId="0" borderId="0" xfId="3" applyNumberFormat="1" applyFont="1" applyBorder="1" applyAlignment="1" applyProtection="1">
      <alignment horizontal="center" vertical="center"/>
      <protection locked="0"/>
    </xf>
    <xf numFmtId="2" fontId="0" fillId="0" borderId="0" xfId="3" applyNumberFormat="1" applyFont="1" applyBorder="1" applyAlignment="1" applyProtection="1">
      <alignment horizontal="center" vertical="center"/>
      <protection locked="0"/>
    </xf>
    <xf numFmtId="10" fontId="0" fillId="0" borderId="0" xfId="2" applyNumberFormat="1" applyFont="1" applyFill="1" applyBorder="1" applyAlignment="1">
      <alignment horizontal="center" vertical="center"/>
    </xf>
    <xf numFmtId="10" fontId="0" fillId="0" borderId="0" xfId="3" applyNumberFormat="1" applyFont="1" applyFill="1" applyBorder="1" applyAlignment="1">
      <alignment horizontal="center" vertical="center"/>
    </xf>
    <xf numFmtId="10" fontId="0" fillId="6" borderId="0" xfId="2" applyNumberFormat="1" applyFont="1" applyFill="1" applyBorder="1" applyAlignment="1">
      <alignment horizontal="center" vertical="center"/>
    </xf>
    <xf numFmtId="10" fontId="0" fillId="6" borderId="0" xfId="3" applyNumberFormat="1" applyFont="1" applyFill="1" applyBorder="1" applyAlignment="1">
      <alignment horizontal="center" vertical="center"/>
    </xf>
    <xf numFmtId="173" fontId="0" fillId="0" borderId="0" xfId="2" applyNumberFormat="1" applyFont="1" applyFill="1" applyBorder="1" applyAlignment="1">
      <alignment horizontal="center" vertical="center"/>
    </xf>
    <xf numFmtId="173" fontId="0" fillId="6" borderId="0" xfId="2" applyNumberFormat="1" applyFont="1" applyFill="1" applyBorder="1" applyAlignment="1">
      <alignment horizontal="center" vertical="center"/>
    </xf>
    <xf numFmtId="4" fontId="2" fillId="10" borderId="0" xfId="3" applyNumberFormat="1" applyFont="1" applyFill="1" applyBorder="1" applyAlignment="1">
      <alignment horizontal="center"/>
    </xf>
    <xf numFmtId="166" fontId="31" fillId="8" borderId="0" xfId="1" applyNumberFormat="1" applyFont="1" applyFill="1" applyBorder="1" applyAlignment="1">
      <alignment vertical="center"/>
    </xf>
    <xf numFmtId="166" fontId="7" fillId="8" borderId="0" xfId="1" applyNumberFormat="1" applyFont="1" applyFill="1" applyBorder="1" applyAlignment="1">
      <alignment horizontal="right" vertical="center"/>
    </xf>
    <xf numFmtId="166" fontId="7" fillId="2" borderId="0" xfId="1" applyNumberFormat="1" applyFont="1" applyFill="1" applyBorder="1" applyAlignment="1">
      <alignment horizontal="right" vertical="center"/>
    </xf>
    <xf numFmtId="0" fontId="21" fillId="3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17" fontId="36" fillId="10" borderId="0" xfId="0" applyNumberFormat="1" applyFont="1" applyFill="1" applyBorder="1" applyAlignment="1">
      <alignment horizontal="center" vertical="center"/>
    </xf>
    <xf numFmtId="0" fontId="35" fillId="10" borderId="10" xfId="5" applyNumberFormat="1" applyFont="1" applyFill="1" applyBorder="1" applyAlignment="1">
      <alignment horizontal="center" vertical="center" wrapText="1"/>
    </xf>
    <xf numFmtId="0" fontId="35" fillId="10" borderId="12" xfId="5" applyNumberFormat="1" applyFont="1" applyFill="1" applyBorder="1" applyAlignment="1">
      <alignment horizontal="center" vertical="center" wrapText="1"/>
    </xf>
    <xf numFmtId="0" fontId="35" fillId="10" borderId="10" xfId="5" applyFont="1" applyFill="1" applyBorder="1" applyAlignment="1">
      <alignment horizontal="center" vertical="center" wrapText="1"/>
    </xf>
    <xf numFmtId="0" fontId="35" fillId="10" borderId="12" xfId="5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17" fontId="36" fillId="10" borderId="0" xfId="4" applyNumberFormat="1" applyFont="1" applyFill="1" applyBorder="1" applyAlignment="1">
      <alignment horizontal="center" vertical="center"/>
    </xf>
    <xf numFmtId="9" fontId="25" fillId="2" borderId="0" xfId="3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</cellXfs>
  <cellStyles count="8"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43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family val="2"/>
        <scheme val="none"/>
      </font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</font>
      <protection locked="0" hidden="0"/>
    </dxf>
  </dxfs>
  <tableStyles count="0" defaultTableStyle="TableStyleMedium2" defaultPivotStyle="PivotStyleLight16"/>
  <colors>
    <mruColors>
      <color rgb="FFCC3300"/>
      <color rgb="FF33CC33"/>
      <color rgb="FFC55A1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412818604076"/>
          <c:y val="1.9611961134343478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jul-17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108618098032409E-2"/>
                  <c:y val="3.1739811520501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3-45C9-BB17-6899FA5FD72E}"/>
                </c:ext>
              </c:extLst>
            </c:dLbl>
            <c:dLbl>
              <c:idx val="1"/>
              <c:layout>
                <c:manualLayout>
                  <c:x val="-2.0599257011193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3-45C9-BB17-6899FA5FD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Comisiones!$C$9:$C$17</c:f>
              <c:strCache>
                <c:ptCount val="9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Fondos de Capital Privado</c:v>
                </c:pt>
                <c:pt idx="8">
                  <c:v>Otros relacionados con los recursos de la seguridad social </c:v>
                </c:pt>
              </c:strCache>
            </c:strRef>
          </c:cat>
          <c:val>
            <c:numRef>
              <c:f>Comisiones!$D$9:$D$17</c:f>
              <c:numCache>
                <c:formatCode>_("$"* #,##0_);_("$"* \(#,##0\);_("$"* "-"??_);_(@_)</c:formatCode>
                <c:ptCount val="9"/>
                <c:pt idx="0">
                  <c:v>412604.04</c:v>
                </c:pt>
                <c:pt idx="1">
                  <c:v>150310.33000000005</c:v>
                </c:pt>
                <c:pt idx="2">
                  <c:v>78530.700000000012</c:v>
                </c:pt>
                <c:pt idx="3">
                  <c:v>77909.06</c:v>
                </c:pt>
                <c:pt idx="4">
                  <c:v>73897.14</c:v>
                </c:pt>
                <c:pt idx="5">
                  <c:v>32990.519999999997</c:v>
                </c:pt>
                <c:pt idx="6">
                  <c:v>24637.119999999999</c:v>
                </c:pt>
                <c:pt idx="8">
                  <c:v>24079.29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jul-18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5.6179791848710329E-3"/>
                  <c:y val="0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B-4A49-B48C-3E6EDEBDCB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Comisiones!$C$9:$C$17</c:f>
              <c:strCache>
                <c:ptCount val="9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Fondos de Capital Privado</c:v>
                </c:pt>
                <c:pt idx="8">
                  <c:v>Otros relacionados con los recursos de la seguridad social </c:v>
                </c:pt>
              </c:strCache>
            </c:strRef>
          </c:cat>
          <c:val>
            <c:numRef>
              <c:f>Comisiones!$E$9:$E$17</c:f>
              <c:numCache>
                <c:formatCode>_("$"* #,##0_);_("$"* \(#,##0\);_("$"* "-"??_);_(@_)</c:formatCode>
                <c:ptCount val="9"/>
                <c:pt idx="0">
                  <c:v>446170.38000000006</c:v>
                </c:pt>
                <c:pt idx="1">
                  <c:v>152450.23000000004</c:v>
                </c:pt>
                <c:pt idx="2">
                  <c:v>77523.140000000014</c:v>
                </c:pt>
                <c:pt idx="3">
                  <c:v>88538.860000000015</c:v>
                </c:pt>
                <c:pt idx="4">
                  <c:v>66021.260000000009</c:v>
                </c:pt>
                <c:pt idx="5">
                  <c:v>35861.009999999995</c:v>
                </c:pt>
                <c:pt idx="6">
                  <c:v>29013.109999999997</c:v>
                </c:pt>
                <c:pt idx="7">
                  <c:v>18702.579999999998</c:v>
                </c:pt>
                <c:pt idx="8">
                  <c:v>200.95000000000002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Comisiones!$C$48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42946</c:v>
                </c:pt>
                <c:pt idx="1">
                  <c:v>43311</c:v>
                </c:pt>
              </c:numCache>
            </c:numRef>
          </c:cat>
          <c:val>
            <c:numRef>
              <c:f>(Comisiones!$D$48,Comisiones!$E$48)</c:f>
              <c:numCache>
                <c:formatCode>0.00%</c:formatCode>
                <c:ptCount val="2"/>
                <c:pt idx="0">
                  <c:v>0.5284299981416255</c:v>
                </c:pt>
                <c:pt idx="1">
                  <c:v>0.49165406863552596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Comisiones!$C$47</c:f>
              <c:strCache>
                <c:ptCount val="1"/>
                <c:pt idx="0">
                  <c:v>FIC + FCP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42946</c:v>
                </c:pt>
                <c:pt idx="1">
                  <c:v>43311</c:v>
                </c:pt>
              </c:numCache>
            </c:numRef>
          </c:cat>
          <c:val>
            <c:numRef>
              <c:f>(Comisiones!$D$47,Comisiones!$E$47)</c:f>
              <c:numCache>
                <c:formatCode>0.00%</c:formatCode>
                <c:ptCount val="2"/>
                <c:pt idx="0">
                  <c:v>0.47157000185837439</c:v>
                </c:pt>
                <c:pt idx="1">
                  <c:v>0.50834593136447426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23740776"/>
        <c:axId val="623735200"/>
      </c:barChart>
      <c:catAx>
        <c:axId val="623740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35200"/>
        <c:crosses val="autoZero"/>
        <c:auto val="0"/>
        <c:lblAlgn val="ctr"/>
        <c:lblOffset val="100"/>
        <c:noMultiLvlLbl val="1"/>
      </c:catAx>
      <c:valAx>
        <c:axId val="6237352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4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jul-17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680407240223276E-2"/>
                  <c:y val="-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6F7-9C33-7BB5804D7154}"/>
                </c:ext>
              </c:extLst>
            </c:dLbl>
            <c:dLbl>
              <c:idx val="1"/>
              <c:layout>
                <c:manualLayout>
                  <c:x val="-1.0011777634477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6F7-9C33-7BB5804D7154}"/>
                </c:ext>
              </c:extLst>
            </c:dLbl>
            <c:dLbl>
              <c:idx val="2"/>
              <c:layout>
                <c:manualLayout>
                  <c:x val="-8.3431480287309723E-3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6F7-9C33-7BB5804D7154}"/>
                </c:ext>
              </c:extLst>
            </c:dLbl>
            <c:dLbl>
              <c:idx val="3"/>
              <c:layout>
                <c:manualLayout>
                  <c:x val="-6.6745184229847904E-3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6F7-9C33-7BB5804D7154}"/>
                </c:ext>
              </c:extLst>
            </c:dLbl>
            <c:dLbl>
              <c:idx val="4"/>
              <c:layout>
                <c:manualLayout>
                  <c:x val="-8.3431480287309116E-3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3-46F7-9C33-7BB5804D7154}"/>
                </c:ext>
              </c:extLst>
            </c:dLbl>
            <c:dLbl>
              <c:idx val="5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6F7-9C33-7BB5804D7154}"/>
                </c:ext>
              </c:extLst>
            </c:dLbl>
            <c:dLbl>
              <c:idx val="6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3-46F7-9C33-7BB5804D71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3CD3-46F7-9C33-7BB5804D7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123991500.81</c:v>
                </c:pt>
                <c:pt idx="1">
                  <c:v>101448406.87000002</c:v>
                </c:pt>
                <c:pt idx="2">
                  <c:v>79918564.599999979</c:v>
                </c:pt>
                <c:pt idx="3">
                  <c:v>59170339.780000009</c:v>
                </c:pt>
                <c:pt idx="4">
                  <c:v>50346471.069999993</c:v>
                </c:pt>
                <c:pt idx="5">
                  <c:v>41762984.939999998</c:v>
                </c:pt>
                <c:pt idx="6">
                  <c:v>10501556.57</c:v>
                </c:pt>
                <c:pt idx="7">
                  <c:v>1951991.84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jul-18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</c:strCache>
            </c:strRef>
          </c:cat>
          <c:val>
            <c:numRef>
              <c:f>Activos!$E$9:$E$16</c:f>
              <c:numCache>
                <c:formatCode>_("$"* #,##0_);_("$"* \(#,##0\);_("$"* "-"??_);_(@_)</c:formatCode>
                <c:ptCount val="8"/>
                <c:pt idx="0">
                  <c:v>126792982.64000003</c:v>
                </c:pt>
                <c:pt idx="1">
                  <c:v>117067491.18000001</c:v>
                </c:pt>
                <c:pt idx="2">
                  <c:v>78715021.639999986</c:v>
                </c:pt>
                <c:pt idx="3">
                  <c:v>55970447.229999997</c:v>
                </c:pt>
                <c:pt idx="4">
                  <c:v>53450995.419999994</c:v>
                </c:pt>
                <c:pt idx="5">
                  <c:v>44970663.700000003</c:v>
                </c:pt>
                <c:pt idx="6">
                  <c:v>13725948.259999998</c:v>
                </c:pt>
                <c:pt idx="7">
                  <c:v>2247340.19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07001040580281E-2"/>
          <c:y val="0.10457521721744492"/>
          <c:w val="0.90483451153431216"/>
          <c:h val="0.63716156510810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jul-17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(FIC)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11255</c:v>
                </c:pt>
                <c:pt idx="1">
                  <c:v>7616</c:v>
                </c:pt>
                <c:pt idx="2">
                  <c:v>2478</c:v>
                </c:pt>
                <c:pt idx="3">
                  <c:v>1305</c:v>
                </c:pt>
                <c:pt idx="4">
                  <c:v>108</c:v>
                </c:pt>
                <c:pt idx="5">
                  <c:v>92</c:v>
                </c:pt>
                <c:pt idx="6">
                  <c:v>40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jul-18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(FIC)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10650</c:v>
                </c:pt>
                <c:pt idx="1">
                  <c:v>5896</c:v>
                </c:pt>
                <c:pt idx="2">
                  <c:v>2269</c:v>
                </c:pt>
                <c:pt idx="3">
                  <c:v>1234</c:v>
                </c:pt>
                <c:pt idx="4">
                  <c:v>97</c:v>
                </c:pt>
                <c:pt idx="5">
                  <c:v>91</c:v>
                </c:pt>
                <c:pt idx="6">
                  <c:v>60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FIC_FCP!$D$8</c:f>
              <c:strCache>
                <c:ptCount val="1"/>
                <c:pt idx="0">
                  <c:v>jul-17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FIC_FCP!$D$9</c:f>
              <c:numCache>
                <c:formatCode>_("$"* #,##0_);_("$"* \(#,##0\);_("$"* "-"??_);_(@_)</c:formatCode>
                <c:ptCount val="1"/>
                <c:pt idx="0">
                  <c:v>1801573.03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FIC_FCP!$E$8</c:f>
              <c:strCache>
                <c:ptCount val="1"/>
                <c:pt idx="0">
                  <c:v>jul-18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FIC_FCP!$E$9</c:f>
              <c:numCache>
                <c:formatCode>_("$"* #,##0_);_("$"* \(#,##0\);_("$"* "-"??_);_(@_)</c:formatCode>
                <c:ptCount val="1"/>
                <c:pt idx="0">
                  <c:v>1477847.6900000004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jul-17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0.26031078665838758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jul-18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0.23698515111472895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70594923666440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C000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Indicadores!$H$49:$H$58</c:f>
              <c:strCache>
                <c:ptCount val="10"/>
                <c:pt idx="0">
                  <c:v>CITITRUST COLOMBIA</c:v>
                </c:pt>
                <c:pt idx="1">
                  <c:v>FIDUCIARIA DAVIVIENDA</c:v>
                </c:pt>
                <c:pt idx="2">
                  <c:v>BBVA FIDUCIARIA</c:v>
                </c:pt>
                <c:pt idx="3">
                  <c:v>FIDUCIARIA LA PREVISORA</c:v>
                </c:pt>
                <c:pt idx="4">
                  <c:v>FIDUCIARIA BANCOLOMBIA</c:v>
                </c:pt>
                <c:pt idx="5">
                  <c:v>ITAÚ ASSET MANAGEMENT</c:v>
                </c:pt>
                <c:pt idx="6">
                  <c:v>OLD MUTUAL FIDUCIARIA</c:v>
                </c:pt>
                <c:pt idx="7">
                  <c:v>CREDICORP CAPITAL FIDUCIARIA</c:v>
                </c:pt>
                <c:pt idx="8">
                  <c:v>SERVITRUST GNB SUDAMERIS</c:v>
                </c:pt>
                <c:pt idx="9">
                  <c:v>ALIANZA FIDUCIARIA</c:v>
                </c:pt>
              </c:strCache>
            </c:strRef>
          </c:cat>
          <c:val>
            <c:numRef>
              <c:f>Indicadores!$K$49:$K$58</c:f>
              <c:numCache>
                <c:formatCode>#,##0.0</c:formatCode>
                <c:ptCount val="10"/>
                <c:pt idx="0">
                  <c:v>14.014719669228118</c:v>
                </c:pt>
                <c:pt idx="1">
                  <c:v>5.8902767491225827</c:v>
                </c:pt>
                <c:pt idx="2">
                  <c:v>5.6290311761789491</c:v>
                </c:pt>
                <c:pt idx="3">
                  <c:v>4.3267303608725083</c:v>
                </c:pt>
                <c:pt idx="4">
                  <c:v>4.2207037773937284</c:v>
                </c:pt>
                <c:pt idx="5">
                  <c:v>3.4210076857386849</c:v>
                </c:pt>
                <c:pt idx="6">
                  <c:v>3.1863794515657053</c:v>
                </c:pt>
                <c:pt idx="7">
                  <c:v>3.0378444379736367</c:v>
                </c:pt>
                <c:pt idx="8">
                  <c:v>3.0134646962233167</c:v>
                </c:pt>
                <c:pt idx="9">
                  <c:v>3.0049112202493387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3</xdr:row>
      <xdr:rowOff>38100</xdr:rowOff>
    </xdr:from>
    <xdr:to>
      <xdr:col>6</xdr:col>
      <xdr:colOff>659858</xdr:colOff>
      <xdr:row>8</xdr:row>
      <xdr:rowOff>130683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2484120" y="58674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1185263</xdr:colOff>
      <xdr:row>14</xdr:row>
      <xdr:rowOff>8963</xdr:rowOff>
    </xdr:from>
    <xdr:to>
      <xdr:col>6</xdr:col>
      <xdr:colOff>53788</xdr:colOff>
      <xdr:row>35</xdr:row>
      <xdr:rowOff>129986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5C534A-607F-4F57-A0F4-CC0608E06E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1129553</xdr:colOff>
      <xdr:row>12</xdr:row>
      <xdr:rowOff>22410</xdr:rowOff>
    </xdr:from>
    <xdr:to>
      <xdr:col>5</xdr:col>
      <xdr:colOff>62753</xdr:colOff>
      <xdr:row>33</xdr:row>
      <xdr:rowOff>143432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277907</xdr:colOff>
      <xdr:row>45</xdr:row>
      <xdr:rowOff>17928</xdr:rowOff>
    </xdr:from>
    <xdr:to>
      <xdr:col>5</xdr:col>
      <xdr:colOff>143436</xdr:colOff>
      <xdr:row>72</xdr:row>
      <xdr:rowOff>98610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244C28-5C7B-42D2-B770-1FF098933F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06738" y="235048"/>
          <a:ext cx="4412771" cy="1001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1516380</xdr:colOff>
      <xdr:row>1</xdr:row>
      <xdr:rowOff>53340</xdr:rowOff>
    </xdr:from>
    <xdr:to>
      <xdr:col>4</xdr:col>
      <xdr:colOff>19778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965960" y="23622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23558" y="238870"/>
          <a:ext cx="4410223" cy="10202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322731</xdr:colOff>
      <xdr:row>0</xdr:row>
      <xdr:rowOff>35858</xdr:rowOff>
    </xdr:from>
    <xdr:to>
      <xdr:col>1</xdr:col>
      <xdr:colOff>1165414</xdr:colOff>
      <xdr:row>3</xdr:row>
      <xdr:rowOff>167955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72" y="35858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311564</xdr:colOff>
      <xdr:row>0</xdr:row>
      <xdr:rowOff>28523</xdr:rowOff>
    </xdr:from>
    <xdr:to>
      <xdr:col>1</xdr:col>
      <xdr:colOff>1152617</xdr:colOff>
      <xdr:row>3</xdr:row>
      <xdr:rowOff>169527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9372ED-1C94-4A8C-BAC9-EB14E5BBB8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70" y="28523"/>
          <a:ext cx="841053" cy="7147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69" y="26893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10886</xdr:colOff>
      <xdr:row>21</xdr:row>
      <xdr:rowOff>180048</xdr:rowOff>
    </xdr:from>
    <xdr:to>
      <xdr:col>5</xdr:col>
      <xdr:colOff>957944</xdr:colOff>
      <xdr:row>43</xdr:row>
      <xdr:rowOff>120961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50</xdr:row>
      <xdr:rowOff>130627</xdr:rowOff>
    </xdr:from>
    <xdr:to>
      <xdr:col>6</xdr:col>
      <xdr:colOff>1</xdr:colOff>
      <xdr:row>71</xdr:row>
      <xdr:rowOff>126144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1192302</xdr:colOff>
      <xdr:row>20</xdr:row>
      <xdr:rowOff>26488</xdr:rowOff>
    </xdr:from>
    <xdr:to>
      <xdr:col>6</xdr:col>
      <xdr:colOff>44822</xdr:colOff>
      <xdr:row>41</xdr:row>
      <xdr:rowOff>148325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17930</xdr:colOff>
      <xdr:row>19</xdr:row>
      <xdr:rowOff>36265</xdr:rowOff>
    </xdr:from>
    <xdr:to>
      <xdr:col>6</xdr:col>
      <xdr:colOff>0</xdr:colOff>
      <xdr:row>40</xdr:row>
      <xdr:rowOff>157286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  <cell r="AG347">
            <v>17013.740000000002</v>
          </cell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  <cell r="AG348">
            <v>398.78</v>
          </cell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  <cell r="AG349">
            <v>1137.93</v>
          </cell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  <cell r="AG350">
            <v>13282.46</v>
          </cell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  <cell r="AG351">
            <v>16175.55</v>
          </cell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</row>
        <row r="352">
          <cell r="B352">
            <v>15</v>
          </cell>
          <cell r="C352" t="str">
            <v>FIDUCIARIA FIDUCOR</v>
          </cell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  <cell r="AG353">
            <v>21740</v>
          </cell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  <cell r="AG354">
            <v>1093.32</v>
          </cell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</row>
        <row r="355">
          <cell r="B355">
            <v>19</v>
          </cell>
          <cell r="C355" t="str">
            <v>FIDUCAFE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  <cell r="AG356">
            <v>7963.67</v>
          </cell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  <cell r="AG357">
            <v>17317.38</v>
          </cell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  <cell r="AG358">
            <v>40042.699999999997</v>
          </cell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  <cell r="AG359">
            <v>5831</v>
          </cell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  <cell r="AG360">
            <v>32192.43</v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  <cell r="AG361">
            <v>6746.29</v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</row>
        <row r="362">
          <cell r="B362">
            <v>27</v>
          </cell>
          <cell r="C362" t="str">
            <v>FIDUCIARIA GNB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  <cell r="AG363">
            <v>73193.17</v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  <cell r="AG365">
            <v>3485</v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  <cell r="AG366">
            <v>468.37</v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  <cell r="AG367">
            <v>4909.1000000000004</v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  <cell r="AG368">
            <v>2391.91</v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  <cell r="AG369">
            <v>20548.36</v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</row>
        <row r="370">
          <cell r="B370">
            <v>49</v>
          </cell>
          <cell r="C370" t="str">
            <v>FIDUPETROL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</row>
        <row r="371">
          <cell r="B371">
            <v>56</v>
          </cell>
          <cell r="C371" t="str">
            <v>FIDUCIARIA COLSEGUROS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</row>
        <row r="372">
          <cell r="B372">
            <v>57</v>
          </cell>
          <cell r="C372" t="str">
            <v>FIDUPAIS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</row>
        <row r="374">
          <cell r="B374">
            <v>59</v>
          </cell>
          <cell r="C374" t="str">
            <v>CREDICORP CAPITAL FIDUCIARIA</v>
          </cell>
          <cell r="D374"/>
          <cell r="E374"/>
          <cell r="F374"/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  <cell r="AG374">
            <v>3251.82</v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  <cell r="AG375">
            <v>-193.96</v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  <cell r="AG376">
            <v>-391.55</v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</row>
        <row r="377">
          <cell r="B377">
            <v>62</v>
          </cell>
          <cell r="C377" t="str">
            <v>FIDUCIARIA COOMEVA</v>
          </cell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  <cell r="AG377">
            <v>-416.59</v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</row>
        <row r="378">
          <cell r="B378">
            <v>63</v>
          </cell>
          <cell r="C378" t="str">
            <v>FIDUCIARIA RENTA 4 GLOBAL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  <cell r="AG382">
            <v>90843.05</v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  <cell r="AG383">
            <v>59748.91</v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  <cell r="AG384">
            <v>14478.61</v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  <cell r="AG385">
            <v>182467.89</v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  <cell r="AG386">
            <v>244537.5</v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</row>
        <row r="387">
          <cell r="B387">
            <v>15</v>
          </cell>
          <cell r="C387" t="str">
            <v>FIDUCIARIA FIDUCOR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  <cell r="AG388">
            <v>98785</v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  <cell r="AG389">
            <v>54979.67</v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</row>
        <row r="390">
          <cell r="B390">
            <v>19</v>
          </cell>
          <cell r="C390" t="str">
            <v>FIDUCAFE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  <cell r="AG391">
            <v>55776.51</v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  <cell r="AG392">
            <v>231090.65</v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  <cell r="AG393">
            <v>289717.12</v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  <cell r="AG394">
            <v>72004</v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  <cell r="AG395">
            <v>177444</v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  <cell r="AG396">
            <v>31577.759999999998</v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</row>
        <row r="397">
          <cell r="B397">
            <v>27</v>
          </cell>
          <cell r="C397" t="str">
            <v>FIDUCIARIA GNB</v>
          </cell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  <cell r="AG398">
            <v>446167.11</v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  <cell r="AG400">
            <v>49518</v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  <cell r="AG401">
            <v>17551.57</v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  <cell r="AG402">
            <v>41429.22</v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  <cell r="AG403">
            <v>53931.05</v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  <cell r="AG404">
            <v>197640.85</v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</row>
        <row r="405">
          <cell r="B405">
            <v>49</v>
          </cell>
          <cell r="C405" t="str">
            <v>FIDUPETROL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</row>
        <row r="406">
          <cell r="B406">
            <v>56</v>
          </cell>
          <cell r="C406" t="str">
            <v>FIDUCIARIA COLSEGUROS</v>
          </cell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</row>
        <row r="407">
          <cell r="B407">
            <v>57</v>
          </cell>
          <cell r="C407" t="str">
            <v>FIDUPAIS</v>
          </cell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</row>
        <row r="409">
          <cell r="B409">
            <v>59</v>
          </cell>
          <cell r="C409" t="str">
            <v>CREDICORP CAPITAL FIDUCIARIA</v>
          </cell>
          <cell r="D409"/>
          <cell r="E409"/>
          <cell r="F409"/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  <cell r="AG409">
            <v>21911.29</v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  <cell r="AG410">
            <v>14286.26</v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  <cell r="AG411">
            <v>10811.59</v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</row>
        <row r="412">
          <cell r="B412">
            <v>62</v>
          </cell>
          <cell r="C412" t="str">
            <v>FIDUCIARIA COOMEVA</v>
          </cell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X412"/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  <cell r="AG412">
            <v>9319.99</v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</row>
        <row r="413">
          <cell r="B413">
            <v>63</v>
          </cell>
          <cell r="C413" t="str">
            <v>FIDUCIARIA RENTA 4 GLOBAL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/>
      <sheetData sheetId="1"/>
      <sheetData sheetId="2"/>
      <sheetData sheetId="3"/>
      <sheetData sheetId="4">
        <row r="21">
          <cell r="B21">
            <v>3</v>
          </cell>
          <cell r="C21" t="str">
            <v>BBVA FIDUCIARIA</v>
          </cell>
          <cell r="D21">
            <v>4485919.13</v>
          </cell>
          <cell r="E21">
            <v>3607867.87</v>
          </cell>
          <cell r="F21">
            <v>4387084.17</v>
          </cell>
          <cell r="G21">
            <v>4346063.17</v>
          </cell>
          <cell r="H21">
            <v>4548220.41</v>
          </cell>
          <cell r="I21">
            <v>4496062.7300000004</v>
          </cell>
          <cell r="J21">
            <v>5011192.78</v>
          </cell>
          <cell r="K21">
            <v>4313843</v>
          </cell>
          <cell r="L21">
            <v>4417395.25</v>
          </cell>
          <cell r="M21">
            <v>4347804.01</v>
          </cell>
          <cell r="N21">
            <v>4533898.2699999996</v>
          </cell>
          <cell r="O21">
            <v>3867282.91</v>
          </cell>
          <cell r="P21">
            <v>1266048.71</v>
          </cell>
          <cell r="Q21">
            <v>1791616.99</v>
          </cell>
          <cell r="R21">
            <v>1720504.3200000001</v>
          </cell>
          <cell r="S21">
            <v>1725688.32</v>
          </cell>
          <cell r="T21">
            <v>1722395.25</v>
          </cell>
          <cell r="U21">
            <v>1715802.68</v>
          </cell>
          <cell r="V21">
            <v>1711565.54</v>
          </cell>
          <cell r="W21">
            <v>1767250.15</v>
          </cell>
          <cell r="X21">
            <v>1687686.47</v>
          </cell>
          <cell r="Y21">
            <v>1686634.9</v>
          </cell>
          <cell r="Z21">
            <v>2022286.71</v>
          </cell>
          <cell r="AA21">
            <v>2142774.52</v>
          </cell>
          <cell r="AB21">
            <v>2162839.2000000002</v>
          </cell>
          <cell r="AC21">
            <v>2295323.54</v>
          </cell>
          <cell r="AD21">
            <v>2224752.87</v>
          </cell>
          <cell r="AE21">
            <v>2295323.54</v>
          </cell>
          <cell r="AF21">
            <v>2188852.86</v>
          </cell>
          <cell r="AG21">
            <v>2168448.4500000002</v>
          </cell>
          <cell r="AH21">
            <v>2155612.17</v>
          </cell>
        </row>
        <row r="22">
          <cell r="B22">
            <v>4</v>
          </cell>
          <cell r="C22" t="str">
            <v>ITAÚ SECURITIES SERVICES</v>
          </cell>
          <cell r="D22">
            <v>19171.259999999998</v>
          </cell>
          <cell r="E22">
            <v>16845.23</v>
          </cell>
          <cell r="F22">
            <v>15048.13</v>
          </cell>
          <cell r="G22">
            <v>16402</v>
          </cell>
          <cell r="H22">
            <v>13699</v>
          </cell>
          <cell r="I22">
            <v>11358</v>
          </cell>
          <cell r="J22">
            <v>11734</v>
          </cell>
          <cell r="K22">
            <v>11809</v>
          </cell>
          <cell r="L22">
            <v>10596</v>
          </cell>
          <cell r="M22">
            <v>10690</v>
          </cell>
          <cell r="N22">
            <v>10720</v>
          </cell>
          <cell r="O22">
            <v>15048</v>
          </cell>
          <cell r="P22">
            <v>11854</v>
          </cell>
          <cell r="Q22">
            <v>50374</v>
          </cell>
          <cell r="R22">
            <v>38757</v>
          </cell>
          <cell r="S22">
            <v>34273</v>
          </cell>
          <cell r="T22">
            <v>34077</v>
          </cell>
          <cell r="U22">
            <v>25094</v>
          </cell>
          <cell r="V22">
            <v>25094</v>
          </cell>
          <cell r="W22">
            <v>28382</v>
          </cell>
          <cell r="X22">
            <v>14806</v>
          </cell>
          <cell r="Y22">
            <v>14607</v>
          </cell>
          <cell r="Z22">
            <v>14443</v>
          </cell>
          <cell r="AA22">
            <v>69984</v>
          </cell>
          <cell r="AB22">
            <v>53701</v>
          </cell>
          <cell r="AC22">
            <v>54198</v>
          </cell>
          <cell r="AD22">
            <v>48736</v>
          </cell>
          <cell r="AE22">
            <v>49189</v>
          </cell>
          <cell r="AF22">
            <v>51763</v>
          </cell>
          <cell r="AG22">
            <v>48237</v>
          </cell>
          <cell r="AH22">
            <v>45512</v>
          </cell>
        </row>
        <row r="23">
          <cell r="B23">
            <v>6</v>
          </cell>
          <cell r="C23" t="str">
            <v>FIDUCIARIA COLMENA</v>
          </cell>
          <cell r="D23">
            <v>1033868.86</v>
          </cell>
          <cell r="E23">
            <v>1042282.62</v>
          </cell>
          <cell r="F23">
            <v>491891.92</v>
          </cell>
          <cell r="G23">
            <v>496851.14</v>
          </cell>
          <cell r="H23">
            <v>471329.01</v>
          </cell>
          <cell r="I23">
            <v>473066.65</v>
          </cell>
          <cell r="J23">
            <v>477614.63</v>
          </cell>
          <cell r="K23">
            <v>473832.54</v>
          </cell>
          <cell r="L23">
            <v>466883.39</v>
          </cell>
          <cell r="M23">
            <v>482239.29</v>
          </cell>
          <cell r="N23">
            <v>493849.45</v>
          </cell>
          <cell r="O23">
            <v>503978.33</v>
          </cell>
          <cell r="P23">
            <v>500810.57</v>
          </cell>
          <cell r="Q23">
            <v>507457.82</v>
          </cell>
          <cell r="R23">
            <v>509036.05</v>
          </cell>
          <cell r="S23">
            <v>516588.57</v>
          </cell>
          <cell r="T23">
            <v>541423.67000000004</v>
          </cell>
          <cell r="U23">
            <v>550043.14</v>
          </cell>
          <cell r="V23">
            <v>539873.96</v>
          </cell>
          <cell r="W23">
            <v>547459.77</v>
          </cell>
          <cell r="X23">
            <v>562227.81000000006</v>
          </cell>
          <cell r="Y23">
            <v>562581.93000000005</v>
          </cell>
          <cell r="Z23">
            <v>567064.51</v>
          </cell>
          <cell r="AA23">
            <v>563437.54</v>
          </cell>
          <cell r="AB23">
            <v>558124.66</v>
          </cell>
          <cell r="AC23">
            <v>536395.16</v>
          </cell>
          <cell r="AD23">
            <v>485551.62</v>
          </cell>
          <cell r="AE23">
            <v>490567.74</v>
          </cell>
          <cell r="AF23">
            <v>492904.23</v>
          </cell>
          <cell r="AG23">
            <v>541968.99</v>
          </cell>
          <cell r="AH23">
            <v>547330.81999999995</v>
          </cell>
        </row>
        <row r="24">
          <cell r="B24">
            <v>7</v>
          </cell>
          <cell r="C24" t="str">
            <v>OLD MUTUAL FIDUCIARIA</v>
          </cell>
          <cell r="D24">
            <v>119322</v>
          </cell>
          <cell r="E24">
            <v>119230</v>
          </cell>
          <cell r="F24">
            <v>119592</v>
          </cell>
          <cell r="G24">
            <v>119449</v>
          </cell>
          <cell r="H24">
            <v>117364</v>
          </cell>
          <cell r="I24">
            <v>116415</v>
          </cell>
          <cell r="J24">
            <v>117192</v>
          </cell>
          <cell r="K24">
            <v>117979</v>
          </cell>
          <cell r="L24">
            <v>118279</v>
          </cell>
          <cell r="M24">
            <v>118515</v>
          </cell>
          <cell r="N24">
            <v>118299</v>
          </cell>
          <cell r="O24">
            <v>50079</v>
          </cell>
          <cell r="P24">
            <v>50054</v>
          </cell>
          <cell r="Q24">
            <v>50057</v>
          </cell>
          <cell r="R24">
            <v>46076</v>
          </cell>
          <cell r="S24">
            <v>100692</v>
          </cell>
          <cell r="T24">
            <v>46001</v>
          </cell>
          <cell r="U24">
            <v>46086</v>
          </cell>
          <cell r="V24">
            <v>46217</v>
          </cell>
          <cell r="W24">
            <v>46278</v>
          </cell>
          <cell r="X24">
            <v>46403</v>
          </cell>
          <cell r="Y24">
            <v>47062</v>
          </cell>
          <cell r="Z24">
            <v>47245</v>
          </cell>
          <cell r="AA24">
            <v>47729</v>
          </cell>
          <cell r="AB24">
            <v>47769</v>
          </cell>
          <cell r="AC24">
            <v>47916</v>
          </cell>
          <cell r="AD24">
            <v>48079</v>
          </cell>
          <cell r="AE24">
            <v>47902</v>
          </cell>
          <cell r="AF24">
            <v>47777</v>
          </cell>
          <cell r="AG24">
            <v>47802</v>
          </cell>
          <cell r="AH24">
            <v>47909</v>
          </cell>
        </row>
        <row r="25">
          <cell r="B25">
            <v>12</v>
          </cell>
          <cell r="C25" t="str">
            <v>FIDUCIARIA LA PREVISORA</v>
          </cell>
          <cell r="D25">
            <v>4197792.55</v>
          </cell>
          <cell r="E25">
            <v>4234796.8099999996</v>
          </cell>
          <cell r="F25">
            <v>4327523.09</v>
          </cell>
          <cell r="G25">
            <v>4469110.41</v>
          </cell>
          <cell r="H25">
            <v>4458000.1900000004</v>
          </cell>
          <cell r="I25">
            <v>4349476.58</v>
          </cell>
          <cell r="J25">
            <v>4224882</v>
          </cell>
          <cell r="K25">
            <v>4104163</v>
          </cell>
          <cell r="L25">
            <v>4115567</v>
          </cell>
          <cell r="M25">
            <v>4071409.46</v>
          </cell>
          <cell r="N25">
            <v>4175961.17</v>
          </cell>
          <cell r="O25">
            <v>4309670.92</v>
          </cell>
          <cell r="P25">
            <v>4287764</v>
          </cell>
          <cell r="Q25">
            <v>4948193.01</v>
          </cell>
          <cell r="R25">
            <v>5246374.8</v>
          </cell>
          <cell r="S25">
            <v>5171877.51</v>
          </cell>
          <cell r="T25">
            <v>5098090.0199999996</v>
          </cell>
          <cell r="U25">
            <v>5524616.29</v>
          </cell>
          <cell r="V25">
            <v>5486274.4199999999</v>
          </cell>
          <cell r="W25">
            <v>5473155.2400000002</v>
          </cell>
          <cell r="X25">
            <v>5467508.9000000004</v>
          </cell>
          <cell r="Y25">
            <v>5379246.9500000002</v>
          </cell>
          <cell r="Z25">
            <v>5526463.3399999999</v>
          </cell>
          <cell r="AA25">
            <v>5682330.9299999997</v>
          </cell>
          <cell r="AB25">
            <v>6020554.8399999999</v>
          </cell>
          <cell r="AC25">
            <v>6337521</v>
          </cell>
          <cell r="AD25">
            <v>7139765.29</v>
          </cell>
          <cell r="AE25">
            <v>6906003.2800000003</v>
          </cell>
          <cell r="AF25">
            <v>7085212.6799999997</v>
          </cell>
          <cell r="AG25">
            <v>7061692.5599999996</v>
          </cell>
          <cell r="AH25">
            <v>7013062.1299999999</v>
          </cell>
        </row>
        <row r="26">
          <cell r="B26">
            <v>15</v>
          </cell>
          <cell r="C26" t="str">
            <v>FIDUCIARIA FIDUCOR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</row>
        <row r="27">
          <cell r="B27">
            <v>16</v>
          </cell>
          <cell r="C27" t="str">
            <v>ALIANZA FIDUCIARIA</v>
          </cell>
          <cell r="D27">
            <v>15225724</v>
          </cell>
          <cell r="E27">
            <v>15312412.02</v>
          </cell>
          <cell r="F27">
            <v>15644807.189999999</v>
          </cell>
          <cell r="G27">
            <v>15269464</v>
          </cell>
          <cell r="H27">
            <v>15210359.43</v>
          </cell>
          <cell r="I27">
            <v>15320035.619999999</v>
          </cell>
          <cell r="J27">
            <v>15503277.09</v>
          </cell>
          <cell r="K27">
            <v>15678802</v>
          </cell>
          <cell r="L27">
            <v>15797362.9</v>
          </cell>
          <cell r="M27">
            <v>15789476.68</v>
          </cell>
          <cell r="N27">
            <v>16353463</v>
          </cell>
          <cell r="O27">
            <v>17228018</v>
          </cell>
          <cell r="P27">
            <v>17360348.5</v>
          </cell>
          <cell r="Q27">
            <v>17371023</v>
          </cell>
          <cell r="R27">
            <v>18059251.210000001</v>
          </cell>
          <cell r="S27">
            <v>18061857.91</v>
          </cell>
          <cell r="T27">
            <v>18120285</v>
          </cell>
          <cell r="U27">
            <v>18935835.68</v>
          </cell>
          <cell r="V27">
            <v>19098965</v>
          </cell>
          <cell r="W27">
            <v>18945050</v>
          </cell>
          <cell r="X27">
            <v>19207012.050000001</v>
          </cell>
          <cell r="Y27">
            <v>19112202</v>
          </cell>
          <cell r="Z27">
            <v>19319412</v>
          </cell>
          <cell r="AA27">
            <v>20352951.82</v>
          </cell>
          <cell r="AB27">
            <v>20286287.390000001</v>
          </cell>
          <cell r="AC27">
            <v>20459219.550000001</v>
          </cell>
          <cell r="AD27">
            <v>20230212.829999998</v>
          </cell>
          <cell r="AE27">
            <v>20253149</v>
          </cell>
          <cell r="AF27">
            <v>20188124.949999999</v>
          </cell>
          <cell r="AG27">
            <v>20089489.280000001</v>
          </cell>
          <cell r="AH27">
            <v>20444764.800000001</v>
          </cell>
        </row>
        <row r="28">
          <cell r="B28">
            <v>18</v>
          </cell>
          <cell r="C28" t="str">
            <v>FIDUCIARIA POPULAR</v>
          </cell>
          <cell r="D28">
            <v>1185616.99</v>
          </cell>
          <cell r="E28"/>
          <cell r="F28">
            <v>1313504.8400000001</v>
          </cell>
          <cell r="G28">
            <v>1322139.6499999999</v>
          </cell>
          <cell r="H28">
            <v>1281862.3799999999</v>
          </cell>
          <cell r="I28">
            <v>1318940.72</v>
          </cell>
          <cell r="J28">
            <v>1156524.76</v>
          </cell>
          <cell r="K28">
            <v>1138810.53</v>
          </cell>
          <cell r="L28">
            <v>1141985.98</v>
          </cell>
          <cell r="M28">
            <v>1104201.8500000001</v>
          </cell>
          <cell r="N28">
            <v>1146055.6799999999</v>
          </cell>
          <cell r="O28">
            <v>1180356.31</v>
          </cell>
          <cell r="P28">
            <v>1094161.67</v>
          </cell>
          <cell r="Q28">
            <v>1103525.56</v>
          </cell>
          <cell r="R28">
            <v>1115288.1499999999</v>
          </cell>
          <cell r="S28">
            <v>1117475.67</v>
          </cell>
          <cell r="T28">
            <v>1098524.3600000001</v>
          </cell>
          <cell r="U28">
            <v>1115786.6000000001</v>
          </cell>
          <cell r="V28">
            <v>1077045.3700000001</v>
          </cell>
          <cell r="W28">
            <v>1148398.2</v>
          </cell>
          <cell r="X28">
            <v>1165482.23</v>
          </cell>
          <cell r="Y28">
            <v>1198036.95</v>
          </cell>
          <cell r="Z28">
            <v>1314632.05</v>
          </cell>
          <cell r="AA28">
            <v>1526761.43</v>
          </cell>
          <cell r="AB28">
            <v>1417599.06</v>
          </cell>
          <cell r="AC28">
            <v>1363754.57</v>
          </cell>
          <cell r="AD28">
            <v>1371745.82</v>
          </cell>
          <cell r="AE28">
            <v>1393618.69</v>
          </cell>
          <cell r="AF28">
            <v>1432470.92</v>
          </cell>
          <cell r="AG28">
            <v>1422824.47</v>
          </cell>
          <cell r="AH28">
            <v>1432240.92</v>
          </cell>
        </row>
        <row r="29">
          <cell r="B29">
            <v>19</v>
          </cell>
          <cell r="C29" t="str">
            <v>FIDUCAFE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</row>
        <row r="30">
          <cell r="B30">
            <v>20</v>
          </cell>
          <cell r="C30" t="str">
            <v>FIDUCIARIA CORFICOLOMBIANA</v>
          </cell>
          <cell r="D30">
            <v>6438841.1299999999</v>
          </cell>
          <cell r="E30">
            <v>6541835.6200000001</v>
          </cell>
          <cell r="F30">
            <v>6687390.7000000002</v>
          </cell>
          <cell r="G30">
            <v>6491393.1200000001</v>
          </cell>
          <cell r="H30">
            <v>6729357.0800000001</v>
          </cell>
          <cell r="I30">
            <v>6904563.29</v>
          </cell>
          <cell r="J30">
            <v>7216681.2800000003</v>
          </cell>
          <cell r="K30">
            <v>7206806</v>
          </cell>
          <cell r="L30">
            <v>7508078</v>
          </cell>
          <cell r="M30">
            <v>7614976.1200000001</v>
          </cell>
          <cell r="N30">
            <v>7756001.5800000001</v>
          </cell>
          <cell r="O30">
            <v>8763275.1300000008</v>
          </cell>
          <cell r="P30">
            <v>8890514.0800000001</v>
          </cell>
          <cell r="Q30">
            <v>8855639</v>
          </cell>
          <cell r="R30">
            <v>9055689.2599999998</v>
          </cell>
          <cell r="S30">
            <v>8886691.9700000007</v>
          </cell>
          <cell r="T30">
            <v>9235355.4299999997</v>
          </cell>
          <cell r="U30">
            <v>9712367.5299999993</v>
          </cell>
          <cell r="V30">
            <v>9793659.8200000003</v>
          </cell>
          <cell r="W30">
            <v>10092567.5</v>
          </cell>
          <cell r="X30">
            <v>10321109.380000001</v>
          </cell>
          <cell r="Y30">
            <v>10309095.300000001</v>
          </cell>
          <cell r="Z30">
            <v>10513933.550000001</v>
          </cell>
          <cell r="AA30">
            <v>10141096.859999999</v>
          </cell>
          <cell r="AB30">
            <v>10284884.199999999</v>
          </cell>
          <cell r="AC30">
            <v>10365113.75</v>
          </cell>
          <cell r="AD30">
            <v>10586798.550000001</v>
          </cell>
          <cell r="AE30">
            <v>10476571.76</v>
          </cell>
          <cell r="AF30">
            <v>10823504.109999999</v>
          </cell>
          <cell r="AG30">
            <v>10901910.640000001</v>
          </cell>
          <cell r="AH30">
            <v>11018814.24</v>
          </cell>
        </row>
        <row r="31">
          <cell r="B31">
            <v>21</v>
          </cell>
          <cell r="C31" t="str">
            <v>FIDUCIARIA DE OCCIDENTE</v>
          </cell>
          <cell r="D31">
            <v>10350629.26</v>
          </cell>
          <cell r="E31">
            <v>10470404.73</v>
          </cell>
          <cell r="F31">
            <v>10528232.57</v>
          </cell>
          <cell r="G31">
            <v>10462240.130000001</v>
          </cell>
          <cell r="H31">
            <v>10338905.43</v>
          </cell>
          <cell r="I31">
            <v>10544758.73</v>
          </cell>
          <cell r="J31">
            <v>10365473.609999999</v>
          </cell>
          <cell r="K31">
            <v>10288031.74</v>
          </cell>
          <cell r="L31">
            <v>7736732.7999999998</v>
          </cell>
          <cell r="M31">
            <v>7694993.2400000002</v>
          </cell>
          <cell r="N31">
            <v>7772810.2800000003</v>
          </cell>
          <cell r="O31">
            <v>10944697.58</v>
          </cell>
          <cell r="P31">
            <v>11106521.77</v>
          </cell>
          <cell r="Q31">
            <v>11030443.52</v>
          </cell>
          <cell r="R31">
            <v>11227705.960000001</v>
          </cell>
          <cell r="S31">
            <v>11299795.439999999</v>
          </cell>
          <cell r="T31">
            <v>11234697.970000001</v>
          </cell>
          <cell r="U31">
            <v>11128618.279999999</v>
          </cell>
          <cell r="V31">
            <v>11220488.289999999</v>
          </cell>
          <cell r="W31">
            <v>11176502.68</v>
          </cell>
          <cell r="X31">
            <v>10723691.73</v>
          </cell>
          <cell r="Y31">
            <v>10105272.529999999</v>
          </cell>
          <cell r="Z31">
            <v>10195704.050000001</v>
          </cell>
          <cell r="AA31">
            <v>10042295.33</v>
          </cell>
          <cell r="AB31">
            <v>10163832.199999999</v>
          </cell>
          <cell r="AC31">
            <v>10009706.689999999</v>
          </cell>
          <cell r="AD31">
            <v>10352198.33</v>
          </cell>
          <cell r="AE31">
            <v>10239128.699999999</v>
          </cell>
          <cell r="AF31">
            <v>10687738.66</v>
          </cell>
          <cell r="AG31">
            <v>10759530.109999999</v>
          </cell>
          <cell r="AH31">
            <v>10789482.390000001</v>
          </cell>
        </row>
        <row r="32">
          <cell r="B32">
            <v>22</v>
          </cell>
          <cell r="C32" t="str">
            <v>FIDUCIARIA BOGOTA</v>
          </cell>
          <cell r="D32">
            <v>16901689.440000001</v>
          </cell>
          <cell r="E32">
            <v>16911353.579999998</v>
          </cell>
          <cell r="F32">
            <v>17493944.649999999</v>
          </cell>
          <cell r="G32">
            <v>17616657.710000001</v>
          </cell>
          <cell r="H32">
            <v>15536622.810000001</v>
          </cell>
          <cell r="I32">
            <v>14948561.1</v>
          </cell>
          <cell r="J32">
            <v>15112123.109999999</v>
          </cell>
          <cell r="K32">
            <v>14892425.07</v>
          </cell>
          <cell r="L32">
            <v>16084373.119999999</v>
          </cell>
          <cell r="M32">
            <v>16129832.76</v>
          </cell>
          <cell r="N32">
            <v>15974820.369999999</v>
          </cell>
          <cell r="O32">
            <v>15716160.439999999</v>
          </cell>
          <cell r="P32">
            <v>18668719.510000002</v>
          </cell>
          <cell r="Q32">
            <v>18815981.690000001</v>
          </cell>
          <cell r="R32">
            <v>19137980.920000002</v>
          </cell>
          <cell r="S32">
            <v>19099624.059999999</v>
          </cell>
          <cell r="T32">
            <v>18849225.02</v>
          </cell>
          <cell r="U32">
            <v>18447231.91</v>
          </cell>
          <cell r="V32">
            <v>18670708.629999999</v>
          </cell>
          <cell r="W32">
            <v>18458759.280000001</v>
          </cell>
          <cell r="X32">
            <v>18429834.77</v>
          </cell>
          <cell r="Y32">
            <v>18244667.539999999</v>
          </cell>
          <cell r="Z32">
            <v>17781185.359999999</v>
          </cell>
          <cell r="AA32">
            <v>18242671.609999999</v>
          </cell>
          <cell r="AB32">
            <v>16480537.01</v>
          </cell>
          <cell r="AC32">
            <v>17397257.949999999</v>
          </cell>
          <cell r="AD32">
            <v>17231690.91</v>
          </cell>
          <cell r="AE32">
            <v>17647000.210000001</v>
          </cell>
          <cell r="AF32">
            <v>15776935.83</v>
          </cell>
          <cell r="AG32">
            <v>15245109.939999999</v>
          </cell>
          <cell r="AH32">
            <v>15121275.73</v>
          </cell>
        </row>
        <row r="33">
          <cell r="B33">
            <v>23</v>
          </cell>
          <cell r="C33" t="str">
            <v>ITAÚ ASSET MANAGEMENT</v>
          </cell>
          <cell r="D33">
            <v>2191674.08</v>
          </cell>
          <cell r="E33">
            <v>2005077</v>
          </cell>
          <cell r="F33">
            <v>2239503</v>
          </cell>
          <cell r="G33">
            <v>2249754</v>
          </cell>
          <cell r="H33">
            <v>2234291.2400000002</v>
          </cell>
          <cell r="I33">
            <v>2275726.89</v>
          </cell>
          <cell r="J33">
            <v>2299079</v>
          </cell>
          <cell r="K33">
            <v>2309040.5499999998</v>
          </cell>
          <cell r="L33">
            <v>1302705.1399999999</v>
          </cell>
          <cell r="M33">
            <v>2480953.4</v>
          </cell>
          <cell r="N33">
            <v>2443374.67</v>
          </cell>
          <cell r="O33">
            <v>2585501.5299999998</v>
          </cell>
          <cell r="P33">
            <v>2592311.42</v>
          </cell>
          <cell r="Q33">
            <v>2291212</v>
          </cell>
          <cell r="R33">
            <v>2289096.44</v>
          </cell>
          <cell r="S33">
            <v>2327010.41</v>
          </cell>
          <cell r="T33">
            <v>2360468.58</v>
          </cell>
          <cell r="U33">
            <v>2382218.48</v>
          </cell>
          <cell r="V33">
            <v>2263866.84</v>
          </cell>
          <cell r="W33">
            <v>2318571.1800000002</v>
          </cell>
          <cell r="X33">
            <v>2376333.37</v>
          </cell>
          <cell r="Y33">
            <v>2344231.77</v>
          </cell>
          <cell r="Z33">
            <v>1700796.48</v>
          </cell>
          <cell r="AA33">
            <v>2309346.69</v>
          </cell>
          <cell r="AB33">
            <v>2295311.19</v>
          </cell>
          <cell r="AC33">
            <v>2366559.4900000002</v>
          </cell>
          <cell r="AD33">
            <v>2345217.94</v>
          </cell>
          <cell r="AE33">
            <v>2133024.89</v>
          </cell>
          <cell r="AF33">
            <v>2355912.2000000002</v>
          </cell>
          <cell r="AG33">
            <v>2471188.75</v>
          </cell>
          <cell r="AH33">
            <v>2641748.2599999998</v>
          </cell>
        </row>
        <row r="34">
          <cell r="B34">
            <v>24</v>
          </cell>
          <cell r="C34" t="str">
            <v>CITITRUST COLOMBIA</v>
          </cell>
          <cell r="D34">
            <v>406126</v>
          </cell>
          <cell r="E34">
            <v>452992.92</v>
          </cell>
          <cell r="F34">
            <v>372998.5</v>
          </cell>
          <cell r="G34">
            <v>356214</v>
          </cell>
          <cell r="H34">
            <v>369549</v>
          </cell>
          <cell r="I34">
            <v>277399</v>
          </cell>
          <cell r="J34">
            <v>320456</v>
          </cell>
          <cell r="K34">
            <v>245088</v>
          </cell>
          <cell r="L34">
            <v>242668</v>
          </cell>
          <cell r="M34">
            <v>295000</v>
          </cell>
          <cell r="N34">
            <v>345995</v>
          </cell>
          <cell r="O34">
            <v>378508.97</v>
          </cell>
          <cell r="P34">
            <v>401359</v>
          </cell>
          <cell r="Q34">
            <v>368585</v>
          </cell>
          <cell r="R34">
            <v>370608.4</v>
          </cell>
          <cell r="S34">
            <v>314792.71000000002</v>
          </cell>
          <cell r="T34">
            <v>329345.33</v>
          </cell>
          <cell r="U34">
            <v>283534</v>
          </cell>
          <cell r="V34">
            <v>262938</v>
          </cell>
          <cell r="W34">
            <v>238787</v>
          </cell>
          <cell r="X34">
            <v>229585.82</v>
          </cell>
          <cell r="Y34">
            <v>267921</v>
          </cell>
          <cell r="Z34">
            <v>271723</v>
          </cell>
          <cell r="AA34">
            <v>417036</v>
          </cell>
          <cell r="AB34">
            <v>209924</v>
          </cell>
          <cell r="AC34">
            <v>206121</v>
          </cell>
          <cell r="AD34">
            <v>210041</v>
          </cell>
          <cell r="AE34">
            <v>178797</v>
          </cell>
          <cell r="AF34">
            <v>178164</v>
          </cell>
          <cell r="AG34">
            <v>167469</v>
          </cell>
          <cell r="AH34">
            <v>155499</v>
          </cell>
        </row>
        <row r="35">
          <cell r="B35">
            <v>25</v>
          </cell>
          <cell r="C35" t="str">
            <v>FIDUCIARIA COLPATRIA</v>
          </cell>
          <cell r="D35">
            <v>4302852.57</v>
          </cell>
          <cell r="E35">
            <v>4513217.7300000004</v>
          </cell>
          <cell r="F35">
            <v>4479564.42</v>
          </cell>
          <cell r="G35">
            <v>4405845.0599999996</v>
          </cell>
          <cell r="H35">
            <v>4475906.32</v>
          </cell>
          <cell r="I35">
            <v>4474547.4800000004</v>
          </cell>
          <cell r="J35">
            <v>4525277.42</v>
          </cell>
          <cell r="K35">
            <v>4515845.1500000004</v>
          </cell>
          <cell r="L35">
            <v>4780605.34</v>
          </cell>
          <cell r="M35">
            <v>4711662.82</v>
          </cell>
          <cell r="N35">
            <v>4825240.7300000004</v>
          </cell>
          <cell r="O35">
            <v>4763770.8799999999</v>
          </cell>
          <cell r="P35">
            <v>4185508.36</v>
          </cell>
          <cell r="Q35">
            <v>4214029.78</v>
          </cell>
          <cell r="R35">
            <v>4150332.9</v>
          </cell>
          <cell r="S35">
            <v>4249615.57</v>
          </cell>
          <cell r="T35">
            <v>4359877.3099999996</v>
          </cell>
          <cell r="U35">
            <v>4278348.3899999997</v>
          </cell>
          <cell r="V35">
            <v>4343298.8499999996</v>
          </cell>
          <cell r="W35">
            <v>4330453.5</v>
          </cell>
          <cell r="X35">
            <v>4365826.7300000004</v>
          </cell>
          <cell r="Y35">
            <v>4435424.0999999996</v>
          </cell>
          <cell r="Z35">
            <v>4444391.53</v>
          </cell>
          <cell r="AA35">
            <v>4715964.05</v>
          </cell>
          <cell r="AB35">
            <v>4907841.76</v>
          </cell>
          <cell r="AC35">
            <v>4810286</v>
          </cell>
          <cell r="AD35">
            <v>4873848.51</v>
          </cell>
          <cell r="AE35">
            <v>4949464.21</v>
          </cell>
          <cell r="AF35">
            <v>4835230.41</v>
          </cell>
          <cell r="AG35">
            <v>4785956.0199999996</v>
          </cell>
          <cell r="AH35">
            <v>4631147.4400000004</v>
          </cell>
        </row>
        <row r="36">
          <cell r="B36">
            <v>27</v>
          </cell>
          <cell r="C36" t="str">
            <v>FIDUCIARIA GNB</v>
          </cell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</row>
        <row r="37">
          <cell r="B37">
            <v>31</v>
          </cell>
          <cell r="C37" t="str">
            <v>FIDUCIARIA BANCOLOMBIA</v>
          </cell>
          <cell r="D37">
            <v>20629076.140000001</v>
          </cell>
          <cell r="E37">
            <v>21684628.07</v>
          </cell>
          <cell r="F37">
            <v>22423392.66</v>
          </cell>
          <cell r="G37">
            <v>23152472.609999999</v>
          </cell>
          <cell r="H37">
            <v>22786645.780000001</v>
          </cell>
          <cell r="I37">
            <v>22732151.82</v>
          </cell>
          <cell r="J37">
            <v>23180573.739999998</v>
          </cell>
          <cell r="K37">
            <v>24373526.399999999</v>
          </cell>
          <cell r="L37">
            <v>24373600.43</v>
          </cell>
          <cell r="M37">
            <v>23449296.039999999</v>
          </cell>
          <cell r="N37">
            <v>23303345.050000001</v>
          </cell>
          <cell r="O37">
            <v>25812091.09</v>
          </cell>
          <cell r="P37">
            <v>26164026.27</v>
          </cell>
          <cell r="Q37">
            <v>25897035.890000001</v>
          </cell>
          <cell r="R37">
            <v>26906893.129999999</v>
          </cell>
          <cell r="S37">
            <v>27205445.030000001</v>
          </cell>
          <cell r="T37">
            <v>28518814.789999999</v>
          </cell>
          <cell r="U37">
            <v>29013428.129999999</v>
          </cell>
          <cell r="V37">
            <v>28699217.09</v>
          </cell>
          <cell r="W37">
            <v>29115019.75</v>
          </cell>
          <cell r="X37">
            <v>30535187.300000001</v>
          </cell>
          <cell r="Y37">
            <v>29225759.079999998</v>
          </cell>
          <cell r="Z37">
            <v>29340414.440000001</v>
          </cell>
          <cell r="AA37">
            <v>30803716.16</v>
          </cell>
          <cell r="AB37">
            <v>33453449.050000001</v>
          </cell>
          <cell r="AC37">
            <v>33541440.309999999</v>
          </cell>
          <cell r="AD37">
            <v>33738306.799999997</v>
          </cell>
          <cell r="AE37">
            <v>35272286.75</v>
          </cell>
          <cell r="AF37">
            <v>36036577.130000003</v>
          </cell>
          <cell r="AG37">
            <v>36364720.240000002</v>
          </cell>
          <cell r="AH37">
            <v>36163596.310000002</v>
          </cell>
        </row>
        <row r="38">
          <cell r="B38">
            <v>33</v>
          </cell>
          <cell r="C38" t="str">
            <v>ACCION FIDUCIARIA</v>
          </cell>
          <cell r="D38">
            <v>3439202.49</v>
          </cell>
          <cell r="E38">
            <v>3491227.54</v>
          </cell>
          <cell r="F38">
            <v>3538606.46</v>
          </cell>
          <cell r="G38">
            <v>3520806.04</v>
          </cell>
          <cell r="H38">
            <v>3717793.87</v>
          </cell>
          <cell r="I38">
            <v>3776274.2</v>
          </cell>
          <cell r="J38">
            <v>3829960.39</v>
          </cell>
          <cell r="K38">
            <v>3840433.41</v>
          </cell>
          <cell r="L38">
            <v>3820295.08</v>
          </cell>
          <cell r="M38">
            <v>3896009.77</v>
          </cell>
          <cell r="N38">
            <v>3927286.58</v>
          </cell>
          <cell r="O38">
            <v>4152610.77</v>
          </cell>
          <cell r="P38">
            <v>4259047.09</v>
          </cell>
          <cell r="Q38">
            <v>4309687.6900000004</v>
          </cell>
          <cell r="R38">
            <v>4384347.5</v>
          </cell>
          <cell r="S38">
            <v>4360799.24</v>
          </cell>
          <cell r="T38">
            <v>4381920.47</v>
          </cell>
          <cell r="U38">
            <v>4448579.24</v>
          </cell>
          <cell r="V38">
            <v>4675479.49</v>
          </cell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</row>
        <row r="39">
          <cell r="B39">
            <v>34</v>
          </cell>
          <cell r="C39" t="str">
            <v>SERVITRUST GNB SUDAMERIS</v>
          </cell>
          <cell r="D39">
            <v>822975</v>
          </cell>
          <cell r="E39">
            <v>801361</v>
          </cell>
          <cell r="F39">
            <v>800502</v>
          </cell>
          <cell r="G39">
            <v>763111</v>
          </cell>
          <cell r="H39">
            <v>863184</v>
          </cell>
          <cell r="I39">
            <v>769653</v>
          </cell>
          <cell r="J39">
            <v>648167</v>
          </cell>
          <cell r="K39">
            <v>755101</v>
          </cell>
          <cell r="L39">
            <v>718557</v>
          </cell>
          <cell r="M39">
            <v>700019</v>
          </cell>
          <cell r="N39">
            <v>694727</v>
          </cell>
          <cell r="O39">
            <v>709865</v>
          </cell>
          <cell r="P39">
            <v>705806</v>
          </cell>
          <cell r="Q39">
            <v>699350</v>
          </cell>
          <cell r="R39">
            <v>705034</v>
          </cell>
          <cell r="S39">
            <v>697823</v>
          </cell>
          <cell r="T39">
            <v>695491</v>
          </cell>
          <cell r="U39">
            <v>712644</v>
          </cell>
          <cell r="V39">
            <v>710528</v>
          </cell>
          <cell r="W39">
            <v>731615</v>
          </cell>
          <cell r="X39">
            <v>712719</v>
          </cell>
          <cell r="Y39">
            <v>754312</v>
          </cell>
          <cell r="Z39">
            <v>828245</v>
          </cell>
          <cell r="AA39">
            <v>791156</v>
          </cell>
          <cell r="AB39">
            <v>795769</v>
          </cell>
          <cell r="AC39">
            <v>799249</v>
          </cell>
          <cell r="AD39">
            <v>842952</v>
          </cell>
          <cell r="AE39">
            <v>823255</v>
          </cell>
          <cell r="AF39">
            <v>822061</v>
          </cell>
          <cell r="AG39">
            <v>828182</v>
          </cell>
          <cell r="AH39">
            <v>711687</v>
          </cell>
        </row>
        <row r="40">
          <cell r="B40">
            <v>38</v>
          </cell>
          <cell r="C40" t="str">
            <v>FIDUCIARIA CENTRAL</v>
          </cell>
          <cell r="D40"/>
          <cell r="E40">
            <v>225189</v>
          </cell>
          <cell r="F40">
            <v>231765</v>
          </cell>
          <cell r="G40">
            <v>233081</v>
          </cell>
          <cell r="H40">
            <v>232695</v>
          </cell>
          <cell r="I40">
            <v>235523.3</v>
          </cell>
          <cell r="J40">
            <v>219261.39</v>
          </cell>
          <cell r="K40">
            <v>224181.38</v>
          </cell>
          <cell r="L40">
            <v>224694.89</v>
          </cell>
          <cell r="M40">
            <v>188570.54</v>
          </cell>
          <cell r="N40">
            <v>194023.52</v>
          </cell>
          <cell r="O40">
            <v>204445.43</v>
          </cell>
          <cell r="P40">
            <v>206601.74</v>
          </cell>
          <cell r="Q40">
            <v>222728.79</v>
          </cell>
          <cell r="R40">
            <v>216224.76</v>
          </cell>
          <cell r="S40">
            <v>213907.92</v>
          </cell>
          <cell r="T40">
            <v>217641.66</v>
          </cell>
          <cell r="U40">
            <v>217470.18</v>
          </cell>
          <cell r="V40">
            <v>216257.11</v>
          </cell>
          <cell r="W40">
            <v>211896.44</v>
          </cell>
          <cell r="X40">
            <v>204746.2</v>
          </cell>
          <cell r="Y40">
            <v>217341.62</v>
          </cell>
          <cell r="Z40">
            <v>225788.31</v>
          </cell>
          <cell r="AA40">
            <v>255617.94</v>
          </cell>
          <cell r="AB40">
            <v>249541.41</v>
          </cell>
          <cell r="AC40">
            <v>267069.77</v>
          </cell>
          <cell r="AD40">
            <v>280416.25</v>
          </cell>
          <cell r="AE40">
            <v>288743.53999999998</v>
          </cell>
          <cell r="AF40">
            <v>307186.12</v>
          </cell>
          <cell r="AG40">
            <v>311222.96999999997</v>
          </cell>
          <cell r="AH40">
            <v>286942.62</v>
          </cell>
        </row>
        <row r="41">
          <cell r="B41">
            <v>39</v>
          </cell>
          <cell r="C41" t="str">
            <v>FIDUAGRARIA</v>
          </cell>
          <cell r="D41">
            <v>5579927.5</v>
          </cell>
          <cell r="E41">
            <v>5633983.6100000003</v>
          </cell>
          <cell r="F41">
            <v>5495294.4500000002</v>
          </cell>
          <cell r="G41">
            <v>5495294.4500000002</v>
          </cell>
          <cell r="H41">
            <v>5343280.3</v>
          </cell>
          <cell r="I41">
            <v>5267111.09</v>
          </cell>
          <cell r="J41">
            <v>5243329.33</v>
          </cell>
          <cell r="K41">
            <v>5256927.92</v>
          </cell>
          <cell r="L41">
            <v>5130027.87</v>
          </cell>
          <cell r="M41">
            <v>5061711.1900000004</v>
          </cell>
          <cell r="N41">
            <v>4920553.91</v>
          </cell>
          <cell r="O41">
            <v>4720550.08</v>
          </cell>
          <cell r="P41">
            <v>4650655.41</v>
          </cell>
          <cell r="Q41">
            <v>4611179.7</v>
          </cell>
          <cell r="R41">
            <v>4463694.1900000004</v>
          </cell>
          <cell r="S41">
            <v>4409288.8099999996</v>
          </cell>
          <cell r="T41">
            <v>4394344.8899999997</v>
          </cell>
          <cell r="U41">
            <v>4357016.7699999996</v>
          </cell>
          <cell r="V41">
            <v>4330827.9400000004</v>
          </cell>
          <cell r="W41">
            <v>4352957.58</v>
          </cell>
          <cell r="X41">
            <v>2622035.67</v>
          </cell>
          <cell r="Y41">
            <v>2343860.12</v>
          </cell>
          <cell r="Z41">
            <v>2316208.88</v>
          </cell>
          <cell r="AA41">
            <v>2147963.5</v>
          </cell>
          <cell r="AB41">
            <v>2265018.8199999998</v>
          </cell>
          <cell r="AC41">
            <v>2330603.2599999998</v>
          </cell>
          <cell r="AD41">
            <v>2448775.2000000002</v>
          </cell>
          <cell r="AE41">
            <v>2446633.56</v>
          </cell>
          <cell r="AF41">
            <v>2006065.98</v>
          </cell>
          <cell r="AG41">
            <v>1905522.25</v>
          </cell>
          <cell r="AH41"/>
        </row>
        <row r="42">
          <cell r="B42">
            <v>40</v>
          </cell>
          <cell r="C42" t="str">
            <v>FIDUCOLDEX</v>
          </cell>
          <cell r="D42">
            <v>1365155.64</v>
          </cell>
          <cell r="E42">
            <v>1523727.79</v>
          </cell>
          <cell r="F42">
            <v>1597140.65</v>
          </cell>
          <cell r="G42">
            <v>1525590.32</v>
          </cell>
          <cell r="H42">
            <v>1538266.98</v>
          </cell>
          <cell r="I42">
            <v>1513879.5</v>
          </cell>
          <cell r="J42">
            <v>1504830.71</v>
          </cell>
          <cell r="K42">
            <v>1506036.48</v>
          </cell>
          <cell r="L42">
            <v>1480524.19</v>
          </cell>
          <cell r="M42">
            <v>1467573.21</v>
          </cell>
          <cell r="N42">
            <v>1445922.4</v>
          </cell>
          <cell r="O42">
            <v>1457242.92</v>
          </cell>
          <cell r="P42">
            <v>1585856.97</v>
          </cell>
          <cell r="Q42">
            <v>1650460.84</v>
          </cell>
          <cell r="R42">
            <v>1624990.18</v>
          </cell>
          <cell r="S42">
            <v>1881070.52</v>
          </cell>
          <cell r="T42">
            <v>1852759.81</v>
          </cell>
          <cell r="U42">
            <v>1880947.01</v>
          </cell>
          <cell r="V42">
            <v>1853959.53</v>
          </cell>
          <cell r="W42">
            <v>1854803.68</v>
          </cell>
          <cell r="X42">
            <v>1971357.17</v>
          </cell>
          <cell r="Y42">
            <v>2001177.8</v>
          </cell>
          <cell r="Z42">
            <v>2076149.47</v>
          </cell>
          <cell r="AA42">
            <v>1877848.34</v>
          </cell>
          <cell r="AB42">
            <v>1964023.24</v>
          </cell>
          <cell r="AC42">
            <v>2091222.3</v>
          </cell>
          <cell r="AD42">
            <v>2054434.56</v>
          </cell>
          <cell r="AE42">
            <v>1931695.49</v>
          </cell>
          <cell r="AF42">
            <v>1895595.62</v>
          </cell>
          <cell r="AG42">
            <v>1884352.09</v>
          </cell>
          <cell r="AH42">
            <v>1876661.37</v>
          </cell>
        </row>
        <row r="43">
          <cell r="B43">
            <v>42</v>
          </cell>
          <cell r="C43" t="str">
            <v>FIDUCIARIA DAVIVIENDA</v>
          </cell>
          <cell r="D43">
            <v>4113028.34</v>
          </cell>
          <cell r="E43">
            <v>4185894.12</v>
          </cell>
          <cell r="F43">
            <v>4243515.1100000003</v>
          </cell>
          <cell r="G43">
            <v>4248047.8499999996</v>
          </cell>
          <cell r="H43">
            <v>4330839.9800000004</v>
          </cell>
          <cell r="I43">
            <v>4258187.59</v>
          </cell>
          <cell r="J43">
            <v>4590513.66</v>
          </cell>
          <cell r="K43">
            <v>4330641.21</v>
          </cell>
          <cell r="L43">
            <v>5046408.9800000004</v>
          </cell>
          <cell r="M43">
            <v>4862205.6399999997</v>
          </cell>
          <cell r="N43">
            <v>4444358.2</v>
          </cell>
          <cell r="O43">
            <v>5033561.83</v>
          </cell>
          <cell r="P43">
            <v>5193121.43</v>
          </cell>
          <cell r="Q43">
            <v>5331561.9000000004</v>
          </cell>
          <cell r="R43">
            <v>5073931.3499999996</v>
          </cell>
          <cell r="S43">
            <v>5349014.1100000003</v>
          </cell>
          <cell r="T43">
            <v>5419300.4299999997</v>
          </cell>
          <cell r="U43">
            <v>5199223.7</v>
          </cell>
          <cell r="V43">
            <v>5265440.9000000004</v>
          </cell>
          <cell r="W43">
            <v>4714572.8899999997</v>
          </cell>
          <cell r="X43">
            <v>4746909.51</v>
          </cell>
          <cell r="Y43">
            <v>4593559.09</v>
          </cell>
          <cell r="Z43">
            <v>4697289.13</v>
          </cell>
          <cell r="AA43">
            <v>5562096.8300000001</v>
          </cell>
          <cell r="AB43">
            <v>5564727.0099999998</v>
          </cell>
          <cell r="AC43">
            <v>5844555.4699999997</v>
          </cell>
          <cell r="AD43">
            <v>5409002.2699999996</v>
          </cell>
          <cell r="AE43">
            <v>5357805.59</v>
          </cell>
          <cell r="AF43">
            <v>5468576.6900000004</v>
          </cell>
          <cell r="AG43">
            <v>5468659.4000000004</v>
          </cell>
          <cell r="AH43">
            <v>5511866.2599999998</v>
          </cell>
        </row>
        <row r="44">
          <cell r="B44">
            <v>49</v>
          </cell>
          <cell r="C44" t="str">
            <v>FIDUPETROL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</row>
        <row r="45">
          <cell r="B45">
            <v>56</v>
          </cell>
          <cell r="C45" t="str">
            <v>FIDUCIARIA COLSEGUROS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</row>
        <row r="46">
          <cell r="B46">
            <v>57</v>
          </cell>
          <cell r="C46" t="str">
            <v>FIDUPAIS</v>
          </cell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</row>
        <row r="47">
          <cell r="B47">
            <v>58</v>
          </cell>
          <cell r="C47" t="str">
            <v>GESTION FIDUCIARIA</v>
          </cell>
          <cell r="D47">
            <v>44465.23</v>
          </cell>
          <cell r="E47">
            <v>55296.65</v>
          </cell>
          <cell r="F47">
            <v>61212.81</v>
          </cell>
          <cell r="G47">
            <v>61763.1</v>
          </cell>
          <cell r="H47">
            <v>57391.06</v>
          </cell>
          <cell r="I47">
            <v>55191.65</v>
          </cell>
          <cell r="J47">
            <v>61877.99</v>
          </cell>
          <cell r="K47">
            <v>59199.199999999997</v>
          </cell>
          <cell r="L47">
            <v>50883.55</v>
          </cell>
          <cell r="M47">
            <v>50457.36</v>
          </cell>
          <cell r="N47">
            <v>46697.74</v>
          </cell>
          <cell r="O47">
            <v>44345.919999999998</v>
          </cell>
          <cell r="P47">
            <v>44453.06</v>
          </cell>
          <cell r="Q47">
            <v>44959.77</v>
          </cell>
          <cell r="R47">
            <v>50803.18</v>
          </cell>
          <cell r="S47">
            <v>49860.47</v>
          </cell>
          <cell r="T47">
            <v>50877.22</v>
          </cell>
          <cell r="U47">
            <v>43987.46</v>
          </cell>
          <cell r="V47">
            <v>41712.69</v>
          </cell>
          <cell r="W47">
            <v>42728.56</v>
          </cell>
          <cell r="X47">
            <v>35309.78</v>
          </cell>
          <cell r="Y47">
            <v>33606.339999999997</v>
          </cell>
          <cell r="Z47">
            <v>33153.83</v>
          </cell>
          <cell r="AA47">
            <v>36262.51</v>
          </cell>
          <cell r="AB47"/>
          <cell r="AC47"/>
          <cell r="AD47"/>
          <cell r="AE47"/>
          <cell r="AF47"/>
          <cell r="AG47"/>
          <cell r="AH47"/>
        </row>
        <row r="48">
          <cell r="B48">
            <v>59</v>
          </cell>
          <cell r="C48" t="str">
            <v>CREDICORP CAPITAL FIDUCIARIA</v>
          </cell>
          <cell r="D48"/>
          <cell r="E48"/>
          <cell r="F48"/>
          <cell r="G48">
            <v>1335301.1399999999</v>
          </cell>
          <cell r="H48">
            <v>1329721.69</v>
          </cell>
          <cell r="I48">
            <v>1367875.21</v>
          </cell>
          <cell r="J48">
            <v>1326799.25</v>
          </cell>
          <cell r="K48">
            <v>1264699</v>
          </cell>
          <cell r="L48">
            <v>1324685.75</v>
          </cell>
          <cell r="M48">
            <v>1276477</v>
          </cell>
          <cell r="N48">
            <v>1280210.48</v>
          </cell>
          <cell r="O48">
            <v>1471399.73</v>
          </cell>
          <cell r="P48">
            <v>1460522.41</v>
          </cell>
          <cell r="Q48">
            <v>1533145.61</v>
          </cell>
          <cell r="R48">
            <v>1522520.92</v>
          </cell>
          <cell r="S48">
            <v>1560543.9</v>
          </cell>
          <cell r="T48">
            <v>1409768.97</v>
          </cell>
          <cell r="U48">
            <v>1432948.39</v>
          </cell>
          <cell r="V48">
            <v>1509296.05</v>
          </cell>
          <cell r="W48">
            <v>1771779.12</v>
          </cell>
          <cell r="X48">
            <v>1750452.85</v>
          </cell>
          <cell r="Y48">
            <v>1786659.41</v>
          </cell>
          <cell r="Z48">
            <v>1755992.41</v>
          </cell>
          <cell r="AA48">
            <v>1904872.75</v>
          </cell>
          <cell r="AB48">
            <v>1906913.21</v>
          </cell>
          <cell r="AC48">
            <v>1965451.43</v>
          </cell>
          <cell r="AD48">
            <v>3120764.38</v>
          </cell>
          <cell r="AE48">
            <v>3159421.69</v>
          </cell>
          <cell r="AF48">
            <v>3214997.35</v>
          </cell>
          <cell r="AG48">
            <v>3244135.28</v>
          </cell>
          <cell r="AH48">
            <v>3373800.34</v>
          </cell>
        </row>
        <row r="49">
          <cell r="B49">
            <v>60</v>
          </cell>
          <cell r="C49" t="str">
            <v>FIDUCIARIA BNP PARIBAS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</row>
        <row r="50">
          <cell r="B50">
            <v>61</v>
          </cell>
          <cell r="C50" t="str">
            <v>FIDUCIARIA BTG PACTUAL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208655.13</v>
          </cell>
          <cell r="AA50">
            <v>215341.83</v>
          </cell>
          <cell r="AB50">
            <v>227574.97</v>
          </cell>
          <cell r="AC50">
            <v>213411.48</v>
          </cell>
          <cell r="AD50">
            <v>211925.57</v>
          </cell>
          <cell r="AE50">
            <v>222541.43</v>
          </cell>
          <cell r="AF50">
            <v>220854.87</v>
          </cell>
          <cell r="AG50">
            <v>232594.89</v>
          </cell>
          <cell r="AH50">
            <v>224208.93</v>
          </cell>
        </row>
        <row r="51">
          <cell r="B51">
            <v>62</v>
          </cell>
          <cell r="C51" t="str">
            <v>FIDUCIARIA COOMEVA</v>
          </cell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>
            <v>0</v>
          </cell>
          <cell r="S51"/>
          <cell r="T51">
            <v>1049979.6200000001</v>
          </cell>
          <cell r="U51">
            <v>2148744.44</v>
          </cell>
          <cell r="V51">
            <v>2148786.29</v>
          </cell>
          <cell r="W51">
            <v>2159061.48</v>
          </cell>
          <cell r="X51">
            <v>2159061.48</v>
          </cell>
          <cell r="Y51">
            <v>2217837.12</v>
          </cell>
          <cell r="Z51">
            <v>2263747.64</v>
          </cell>
          <cell r="AA51">
            <v>2300176.87</v>
          </cell>
          <cell r="AB51">
            <v>2320671.52</v>
          </cell>
          <cell r="AC51">
            <v>2334427.7799999998</v>
          </cell>
          <cell r="AD51">
            <v>2372731.73</v>
          </cell>
          <cell r="AE51">
            <v>2427186.71</v>
          </cell>
          <cell r="AF51">
            <v>2447021.58</v>
          </cell>
          <cell r="AG51">
            <v>2577307.96</v>
          </cell>
          <cell r="AH51">
            <v>2597198.13</v>
          </cell>
        </row>
        <row r="52">
          <cell r="B52">
            <v>63</v>
          </cell>
          <cell r="C52" t="str">
            <v>FIDUCIARIA RENTA 4 GLOBAL</v>
          </cell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>
            <v>2622.78</v>
          </cell>
        </row>
        <row r="53">
          <cell r="B53">
            <v>64</v>
          </cell>
          <cell r="C53" t="str">
            <v>SANTANDER SECURITIES SERVICES</v>
          </cell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</row>
        <row r="58">
          <cell r="B58">
            <v>3</v>
          </cell>
          <cell r="C58" t="str">
            <v>BBVA FIDUCIARIA</v>
          </cell>
          <cell r="D58">
            <v>807420.72</v>
          </cell>
          <cell r="E58">
            <v>810245.95</v>
          </cell>
          <cell r="F58">
            <v>839909.6</v>
          </cell>
          <cell r="G58">
            <v>853098.48</v>
          </cell>
          <cell r="H58">
            <v>86579.63</v>
          </cell>
          <cell r="I58">
            <v>87317.21</v>
          </cell>
          <cell r="J58">
            <v>87431.56</v>
          </cell>
          <cell r="K58">
            <v>88055.15</v>
          </cell>
          <cell r="L58">
            <v>88773.19</v>
          </cell>
          <cell r="M58">
            <v>78628.73</v>
          </cell>
          <cell r="N58">
            <v>78197.66</v>
          </cell>
          <cell r="O58">
            <v>77878.259999999995</v>
          </cell>
          <cell r="P58">
            <v>76075.89</v>
          </cell>
          <cell r="Q58">
            <v>76242.179999999993</v>
          </cell>
          <cell r="R58">
            <v>76546.880000000005</v>
          </cell>
          <cell r="S58">
            <v>77229.62</v>
          </cell>
          <cell r="T58">
            <v>76743.199999999997</v>
          </cell>
          <cell r="U58">
            <v>76942.59</v>
          </cell>
          <cell r="V58">
            <v>77125.440000000002</v>
          </cell>
          <cell r="W58">
            <v>84725.15</v>
          </cell>
          <cell r="X58">
            <v>83582.789999999994</v>
          </cell>
          <cell r="Y58">
            <v>83769.37</v>
          </cell>
          <cell r="Z58">
            <v>82884.649999999994</v>
          </cell>
          <cell r="AA58">
            <v>82723.55</v>
          </cell>
          <cell r="AB58">
            <v>82759.710000000006</v>
          </cell>
          <cell r="AC58">
            <v>82303.25</v>
          </cell>
          <cell r="AD58">
            <v>85676.11</v>
          </cell>
          <cell r="AE58">
            <v>82303.25</v>
          </cell>
          <cell r="AF58">
            <v>83113.509999999995</v>
          </cell>
          <cell r="AG58">
            <v>82680.320000000007</v>
          </cell>
          <cell r="AH58">
            <v>80824.13</v>
          </cell>
        </row>
        <row r="59">
          <cell r="B59">
            <v>4</v>
          </cell>
          <cell r="C59" t="str">
            <v>ITAÚ SECURITIES SERVICES</v>
          </cell>
          <cell r="D59">
            <v>3208305.71</v>
          </cell>
          <cell r="E59">
            <v>3090153</v>
          </cell>
          <cell r="F59">
            <v>3373617</v>
          </cell>
          <cell r="G59">
            <v>3443182</v>
          </cell>
          <cell r="H59">
            <v>3192210</v>
          </cell>
          <cell r="I59">
            <v>3293569</v>
          </cell>
          <cell r="J59">
            <v>3267497</v>
          </cell>
          <cell r="K59">
            <v>3360999</v>
          </cell>
          <cell r="L59">
            <v>3188612</v>
          </cell>
          <cell r="M59">
            <v>3139492</v>
          </cell>
          <cell r="N59">
            <v>3117022</v>
          </cell>
          <cell r="O59">
            <v>3252545.68</v>
          </cell>
          <cell r="P59">
            <v>3310883</v>
          </cell>
          <cell r="Q59">
            <v>3067910</v>
          </cell>
          <cell r="R59">
            <v>3075880</v>
          </cell>
          <cell r="S59">
            <v>3113807</v>
          </cell>
          <cell r="T59">
            <v>3095974</v>
          </cell>
          <cell r="U59">
            <v>3172179</v>
          </cell>
          <cell r="V59">
            <v>3186152</v>
          </cell>
          <cell r="W59">
            <v>2897739</v>
          </cell>
          <cell r="X59">
            <v>3433106</v>
          </cell>
          <cell r="Y59">
            <v>3671921</v>
          </cell>
          <cell r="Z59">
            <v>3918466</v>
          </cell>
          <cell r="AA59">
            <v>4318596</v>
          </cell>
          <cell r="AB59">
            <v>4893087</v>
          </cell>
          <cell r="AC59">
            <v>4721055</v>
          </cell>
          <cell r="AD59">
            <v>4681148</v>
          </cell>
          <cell r="AE59">
            <v>4662402</v>
          </cell>
          <cell r="AF59">
            <v>4848987</v>
          </cell>
          <cell r="AG59">
            <v>4960011</v>
          </cell>
          <cell r="AH59">
            <v>4864202</v>
          </cell>
        </row>
        <row r="60">
          <cell r="B60">
            <v>6</v>
          </cell>
          <cell r="C60" t="str">
            <v>FIDUCIARIA COLMENA</v>
          </cell>
          <cell r="D60">
            <v>186114.1</v>
          </cell>
          <cell r="E60">
            <v>187517.05</v>
          </cell>
          <cell r="F60">
            <v>243470.55</v>
          </cell>
          <cell r="G60">
            <v>248522.61</v>
          </cell>
          <cell r="H60">
            <v>272212.46999999997</v>
          </cell>
          <cell r="I60">
            <v>274655.31</v>
          </cell>
          <cell r="J60">
            <v>277659.03000000003</v>
          </cell>
          <cell r="K60">
            <v>279654.58</v>
          </cell>
          <cell r="L60">
            <v>281742.48</v>
          </cell>
          <cell r="M60">
            <v>385911.33</v>
          </cell>
          <cell r="N60">
            <v>388336.22</v>
          </cell>
          <cell r="O60">
            <v>392883.96</v>
          </cell>
          <cell r="P60">
            <v>391709.82</v>
          </cell>
          <cell r="Q60">
            <v>394145.52</v>
          </cell>
          <cell r="R60">
            <v>397236.46</v>
          </cell>
          <cell r="S60">
            <v>401203.05</v>
          </cell>
          <cell r="T60">
            <v>418117.71</v>
          </cell>
          <cell r="U60">
            <v>423041.86</v>
          </cell>
          <cell r="V60">
            <v>421923.51</v>
          </cell>
          <cell r="W60">
            <v>455579.99</v>
          </cell>
          <cell r="X60">
            <v>324511.99</v>
          </cell>
          <cell r="Y60">
            <v>326430.28000000003</v>
          </cell>
          <cell r="Z60">
            <v>328235.90999999997</v>
          </cell>
          <cell r="AA60">
            <v>298689.94</v>
          </cell>
          <cell r="AB60">
            <v>299738.90999999997</v>
          </cell>
          <cell r="AC60">
            <v>300313.05</v>
          </cell>
          <cell r="AD60">
            <v>301765.57</v>
          </cell>
          <cell r="AE60">
            <v>303545.43</v>
          </cell>
          <cell r="AF60">
            <v>358288.34</v>
          </cell>
          <cell r="AG60">
            <v>429390.32</v>
          </cell>
          <cell r="AH60">
            <v>430160.07</v>
          </cell>
        </row>
        <row r="61">
          <cell r="B61">
            <v>7</v>
          </cell>
          <cell r="C61" t="str">
            <v>OLD MUTUAL FIDUCIARIA</v>
          </cell>
          <cell r="D61">
            <v>741197</v>
          </cell>
          <cell r="E61">
            <v>742135</v>
          </cell>
          <cell r="F61">
            <v>765891</v>
          </cell>
          <cell r="G61">
            <v>769550</v>
          </cell>
          <cell r="H61">
            <v>779767</v>
          </cell>
          <cell r="I61">
            <v>780514</v>
          </cell>
          <cell r="J61">
            <v>778992</v>
          </cell>
          <cell r="K61">
            <v>776726</v>
          </cell>
          <cell r="L61">
            <v>779263</v>
          </cell>
          <cell r="M61">
            <v>801095</v>
          </cell>
          <cell r="N61">
            <v>969403</v>
          </cell>
          <cell r="O61">
            <v>982731</v>
          </cell>
          <cell r="P61">
            <v>990844</v>
          </cell>
          <cell r="Q61">
            <v>1003541</v>
          </cell>
          <cell r="R61">
            <v>1008053</v>
          </cell>
          <cell r="S61">
            <v>2142310</v>
          </cell>
          <cell r="T61">
            <v>1050286</v>
          </cell>
          <cell r="U61">
            <v>1294363</v>
          </cell>
          <cell r="V61">
            <v>1314109</v>
          </cell>
          <cell r="W61">
            <v>1376298</v>
          </cell>
          <cell r="X61">
            <v>1444886</v>
          </cell>
          <cell r="Y61">
            <v>1346502</v>
          </cell>
          <cell r="Z61">
            <v>1365043</v>
          </cell>
          <cell r="AA61">
            <v>1358587</v>
          </cell>
          <cell r="AB61">
            <v>1355939</v>
          </cell>
          <cell r="AC61">
            <v>1218705</v>
          </cell>
          <cell r="AD61">
            <v>1363789</v>
          </cell>
          <cell r="AE61">
            <v>1384791</v>
          </cell>
          <cell r="AF61">
            <v>2477736</v>
          </cell>
          <cell r="AG61">
            <v>2512951</v>
          </cell>
          <cell r="AH61">
            <v>2429476</v>
          </cell>
        </row>
        <row r="62">
          <cell r="B62">
            <v>12</v>
          </cell>
          <cell r="C62" t="str">
            <v>FIDUCIARIA LA PREVISORA</v>
          </cell>
          <cell r="D62">
            <v>0</v>
          </cell>
          <cell r="E62">
            <v>194760.63</v>
          </cell>
          <cell r="F62">
            <v>196088.4</v>
          </cell>
          <cell r="G62">
            <v>218734.06</v>
          </cell>
          <cell r="H62">
            <v>216211.33</v>
          </cell>
          <cell r="I62">
            <v>217423.37</v>
          </cell>
          <cell r="J62">
            <v>216542</v>
          </cell>
          <cell r="K62">
            <v>217456</v>
          </cell>
          <cell r="L62">
            <v>219890</v>
          </cell>
          <cell r="M62">
            <v>222426.48</v>
          </cell>
          <cell r="N62">
            <v>223715.16</v>
          </cell>
          <cell r="O62">
            <v>230755.65</v>
          </cell>
          <cell r="P62">
            <v>234386</v>
          </cell>
          <cell r="Q62">
            <v>235572.35</v>
          </cell>
          <cell r="R62">
            <v>237949.05</v>
          </cell>
          <cell r="S62">
            <v>237849.68</v>
          </cell>
          <cell r="T62">
            <v>237890.53</v>
          </cell>
          <cell r="U62">
            <v>238807.5</v>
          </cell>
          <cell r="V62">
            <v>238163.52</v>
          </cell>
          <cell r="W62">
            <v>238627.87</v>
          </cell>
          <cell r="X62">
            <v>240259.22</v>
          </cell>
          <cell r="Y62">
            <v>239896.91</v>
          </cell>
          <cell r="Z62">
            <v>241132.7</v>
          </cell>
          <cell r="AA62">
            <v>247283.81</v>
          </cell>
          <cell r="AB62">
            <v>246337.29</v>
          </cell>
          <cell r="AC62">
            <v>245712</v>
          </cell>
          <cell r="AD62">
            <v>247134.96</v>
          </cell>
          <cell r="AE62">
            <v>246200.34</v>
          </cell>
          <cell r="AF62">
            <v>246297.75</v>
          </cell>
          <cell r="AG62">
            <v>247023.53</v>
          </cell>
          <cell r="AH62">
            <v>247972.6</v>
          </cell>
        </row>
        <row r="63">
          <cell r="B63">
            <v>15</v>
          </cell>
          <cell r="C63" t="str">
            <v>FIDUCIARIA FIDUCOR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</row>
        <row r="64">
          <cell r="B64">
            <v>16</v>
          </cell>
          <cell r="C64" t="str">
            <v>ALIANZA FIDUCIARIA</v>
          </cell>
          <cell r="D64">
            <v>105605</v>
          </cell>
          <cell r="E64">
            <v>105066.5</v>
          </cell>
          <cell r="F64">
            <v>57483.96</v>
          </cell>
          <cell r="G64">
            <v>105979</v>
          </cell>
          <cell r="H64">
            <v>108040.41</v>
          </cell>
          <cell r="I64">
            <v>104818.61</v>
          </cell>
          <cell r="J64">
            <v>146217.85</v>
          </cell>
          <cell r="K64">
            <v>152152</v>
          </cell>
          <cell r="L64">
            <v>174627.24</v>
          </cell>
          <cell r="M64">
            <v>165887.70000000001</v>
          </cell>
          <cell r="N64">
            <v>170589</v>
          </cell>
          <cell r="O64">
            <v>160440</v>
          </cell>
          <cell r="P64">
            <v>175568</v>
          </cell>
          <cell r="Q64">
            <v>174504</v>
          </cell>
          <cell r="R64">
            <v>125754.93</v>
          </cell>
          <cell r="S64">
            <v>177313.35</v>
          </cell>
          <cell r="T64">
            <v>178048</v>
          </cell>
          <cell r="U64">
            <v>185009.37</v>
          </cell>
          <cell r="V64">
            <v>183913</v>
          </cell>
          <cell r="W64">
            <v>170558</v>
          </cell>
          <cell r="X64">
            <v>178890.55</v>
          </cell>
          <cell r="Y64">
            <v>186003</v>
          </cell>
          <cell r="Z64">
            <v>189618.18</v>
          </cell>
          <cell r="AA64">
            <v>165826.04</v>
          </cell>
          <cell r="AB64">
            <v>204889.73</v>
          </cell>
          <cell r="AC64">
            <v>233565.36</v>
          </cell>
          <cell r="AD64">
            <v>209745.59</v>
          </cell>
          <cell r="AE64">
            <v>210871</v>
          </cell>
          <cell r="AF64">
            <v>210344.18</v>
          </cell>
          <cell r="AG64">
            <v>221942.86</v>
          </cell>
          <cell r="AH64">
            <v>204270.64</v>
          </cell>
        </row>
        <row r="65">
          <cell r="B65">
            <v>18</v>
          </cell>
          <cell r="C65" t="str">
            <v>FIDUCIARIA POPULAR</v>
          </cell>
          <cell r="D65" t="str">
            <v>-</v>
          </cell>
          <cell r="E65"/>
          <cell r="F65">
            <v>0</v>
          </cell>
          <cell r="G65" t="str">
            <v>-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1100.54</v>
          </cell>
          <cell r="V65">
            <v>1112.25</v>
          </cell>
          <cell r="W65">
            <v>1123.71</v>
          </cell>
          <cell r="X65">
            <v>1118.49</v>
          </cell>
          <cell r="Y65">
            <v>2133.2199999999998</v>
          </cell>
          <cell r="Z65">
            <v>2150.7800000000002</v>
          </cell>
          <cell r="AA65">
            <v>2152.44</v>
          </cell>
          <cell r="AB65">
            <v>2162.0100000000002</v>
          </cell>
          <cell r="AC65">
            <v>2161.6999999999998</v>
          </cell>
          <cell r="AD65">
            <v>2174.42</v>
          </cell>
          <cell r="AE65">
            <v>2202.98</v>
          </cell>
          <cell r="AF65">
            <v>2208.59</v>
          </cell>
          <cell r="AG65">
            <v>2229.41</v>
          </cell>
          <cell r="AH65">
            <v>2239.5300000000002</v>
          </cell>
        </row>
        <row r="66">
          <cell r="B66">
            <v>19</v>
          </cell>
          <cell r="C66" t="str">
            <v>FIDUCAFE</v>
          </cell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</row>
        <row r="67">
          <cell r="B67">
            <v>20</v>
          </cell>
          <cell r="C67" t="str">
            <v>FIDUCIARIA CORFICOLOMBIANA</v>
          </cell>
          <cell r="D67">
            <v>48678.18</v>
          </cell>
          <cell r="E67">
            <v>51465.22</v>
          </cell>
          <cell r="F67">
            <v>57109.37</v>
          </cell>
          <cell r="G67">
            <v>58668.21</v>
          </cell>
          <cell r="H67">
            <v>68941.83</v>
          </cell>
          <cell r="I67">
            <v>63338.7</v>
          </cell>
          <cell r="J67">
            <v>61022.51</v>
          </cell>
          <cell r="K67">
            <v>43082</v>
          </cell>
          <cell r="L67">
            <v>40687</v>
          </cell>
          <cell r="M67">
            <v>41245.75</v>
          </cell>
          <cell r="N67">
            <v>42638.38</v>
          </cell>
          <cell r="O67">
            <v>40774.75</v>
          </cell>
          <cell r="P67">
            <v>40594.800000000003</v>
          </cell>
          <cell r="Q67">
            <v>40124</v>
          </cell>
          <cell r="R67">
            <v>40418.42</v>
          </cell>
          <cell r="S67">
            <v>69747.210000000006</v>
          </cell>
          <cell r="T67">
            <v>69990.84</v>
          </cell>
          <cell r="U67">
            <v>69782.539999999994</v>
          </cell>
          <cell r="V67">
            <v>78881.399999999994</v>
          </cell>
          <cell r="W67">
            <v>76990.81</v>
          </cell>
          <cell r="X67">
            <v>72349.42</v>
          </cell>
          <cell r="Y67">
            <v>72700.149999999994</v>
          </cell>
          <cell r="Z67">
            <v>73307.759999999995</v>
          </cell>
          <cell r="AA67">
            <v>99336.65</v>
          </cell>
          <cell r="AB67">
            <v>99428.27</v>
          </cell>
          <cell r="AC67">
            <v>98279.54</v>
          </cell>
          <cell r="AD67">
            <v>63972.4</v>
          </cell>
          <cell r="AE67">
            <v>64308.71</v>
          </cell>
          <cell r="AF67">
            <v>67574.59</v>
          </cell>
          <cell r="AG67">
            <v>66951.070000000007</v>
          </cell>
          <cell r="AH67">
            <v>66657.94</v>
          </cell>
        </row>
        <row r="68">
          <cell r="B68">
            <v>21</v>
          </cell>
          <cell r="C68" t="str">
            <v>FIDUCIARIA DE OCCIDENTE</v>
          </cell>
          <cell r="D68"/>
          <cell r="E68"/>
          <cell r="F68"/>
          <cell r="G68"/>
          <cell r="H68">
            <v>0</v>
          </cell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>
            <v>24474.94</v>
          </cell>
          <cell r="AD68">
            <v>51995.82</v>
          </cell>
          <cell r="AE68">
            <v>40769.769999999997</v>
          </cell>
          <cell r="AF68">
            <v>75661.320000000007</v>
          </cell>
          <cell r="AG68">
            <v>75191.69</v>
          </cell>
          <cell r="AH68">
            <v>75772.72</v>
          </cell>
        </row>
        <row r="69">
          <cell r="B69">
            <v>22</v>
          </cell>
          <cell r="C69" t="str">
            <v>FIDUCIARIA BOGOTA</v>
          </cell>
          <cell r="D69">
            <v>773056.02</v>
          </cell>
          <cell r="E69">
            <v>554614.61</v>
          </cell>
          <cell r="F69">
            <v>468942.4</v>
          </cell>
          <cell r="G69">
            <v>446743.05</v>
          </cell>
          <cell r="H69">
            <v>409212.94</v>
          </cell>
          <cell r="I69">
            <v>391816.1</v>
          </cell>
          <cell r="J69">
            <v>409585.56</v>
          </cell>
          <cell r="K69">
            <v>410465.29</v>
          </cell>
          <cell r="L69">
            <v>372540.62</v>
          </cell>
          <cell r="M69">
            <v>375182.76</v>
          </cell>
          <cell r="N69">
            <v>270537.34000000003</v>
          </cell>
          <cell r="O69">
            <v>137046.14000000001</v>
          </cell>
          <cell r="P69">
            <v>246738.59</v>
          </cell>
          <cell r="Q69">
            <v>245940.93</v>
          </cell>
          <cell r="R69">
            <v>234279.14</v>
          </cell>
          <cell r="S69">
            <v>235899.63</v>
          </cell>
          <cell r="T69">
            <v>237268.87</v>
          </cell>
          <cell r="U69">
            <v>201364.05</v>
          </cell>
          <cell r="V69">
            <v>201168.16</v>
          </cell>
          <cell r="W69">
            <v>201443.23</v>
          </cell>
          <cell r="X69">
            <v>201608.12</v>
          </cell>
          <cell r="Y69">
            <v>199512.1</v>
          </cell>
          <cell r="Z69">
            <v>192319.87</v>
          </cell>
          <cell r="AA69">
            <v>193860.99</v>
          </cell>
          <cell r="AB69">
            <v>203394.53</v>
          </cell>
          <cell r="AC69">
            <v>205515.89</v>
          </cell>
          <cell r="AD69">
            <v>189961.2</v>
          </cell>
          <cell r="AE69">
            <v>190455.44</v>
          </cell>
          <cell r="AF69">
            <v>235918.36</v>
          </cell>
          <cell r="AG69">
            <v>1267903.27</v>
          </cell>
          <cell r="AH69">
            <v>1245270.0900000001</v>
          </cell>
        </row>
        <row r="70">
          <cell r="B70">
            <v>23</v>
          </cell>
          <cell r="C70" t="str">
            <v>ITAÚ ASSET MANAGEMENT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/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19828.099999999999</v>
          </cell>
          <cell r="AA70">
            <v>19023.689999999999</v>
          </cell>
          <cell r="AB70">
            <v>16648.560000000001</v>
          </cell>
          <cell r="AC70">
            <v>16697.419999999998</v>
          </cell>
          <cell r="AD70">
            <v>16785.55</v>
          </cell>
          <cell r="AE70">
            <v>774853.9</v>
          </cell>
          <cell r="AF70">
            <v>781666.08</v>
          </cell>
          <cell r="AG70">
            <v>929237.57</v>
          </cell>
          <cell r="AH70">
            <v>937049.97</v>
          </cell>
        </row>
        <row r="71">
          <cell r="B71">
            <v>24</v>
          </cell>
          <cell r="C71" t="str">
            <v>CITITRUST COLOMBIA</v>
          </cell>
          <cell r="D71">
            <v>49660297</v>
          </cell>
          <cell r="E71">
            <v>50657876.520000003</v>
          </cell>
          <cell r="F71">
            <v>57195758.079999998</v>
          </cell>
          <cell r="G71">
            <v>61023453</v>
          </cell>
          <cell r="H71">
            <v>61905837</v>
          </cell>
          <cell r="I71">
            <v>64978619</v>
          </cell>
          <cell r="J71">
            <v>66052811</v>
          </cell>
          <cell r="K71">
            <v>70434948</v>
          </cell>
          <cell r="L71">
            <v>73815856</v>
          </cell>
          <cell r="M71">
            <v>73853000</v>
          </cell>
          <cell r="N71">
            <v>76447842</v>
          </cell>
          <cell r="O71">
            <v>79824603</v>
          </cell>
          <cell r="P71">
            <v>81781880</v>
          </cell>
          <cell r="Q71">
            <v>82126742</v>
          </cell>
          <cell r="R71">
            <v>87055457.5</v>
          </cell>
          <cell r="S71">
            <v>90967451.810000002</v>
          </cell>
          <cell r="T71">
            <v>92839837.219999999</v>
          </cell>
          <cell r="U71">
            <v>91685778</v>
          </cell>
          <cell r="V71">
            <v>90270433</v>
          </cell>
          <cell r="W71">
            <v>92016905</v>
          </cell>
          <cell r="X71">
            <v>92276205.079999998</v>
          </cell>
          <cell r="Y71">
            <v>91619688</v>
          </cell>
          <cell r="Z71">
            <v>94191790</v>
          </cell>
          <cell r="AA71">
            <v>96719409</v>
          </cell>
          <cell r="AB71">
            <v>99510516</v>
          </cell>
          <cell r="AC71">
            <v>98801102</v>
          </cell>
          <cell r="AD71">
            <v>100521662</v>
          </cell>
          <cell r="AE71">
            <v>103374952</v>
          </cell>
          <cell r="AF71">
            <v>101752982</v>
          </cell>
          <cell r="AG71">
            <v>101805230</v>
          </cell>
          <cell r="AH71">
            <v>99813833</v>
          </cell>
        </row>
        <row r="72">
          <cell r="B72">
            <v>25</v>
          </cell>
          <cell r="C72" t="str">
            <v>FIDUCIARIA COLPATRIA</v>
          </cell>
          <cell r="D72">
            <v>0</v>
          </cell>
          <cell r="E72" t="str">
            <v xml:space="preserve"> $                           -  </v>
          </cell>
          <cell r="F72" t="str">
            <v xml:space="preserve"> $                           -  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347.06</v>
          </cell>
          <cell r="L72">
            <v>55891.3</v>
          </cell>
          <cell r="M72">
            <v>56237.59</v>
          </cell>
          <cell r="N72">
            <v>56739.8</v>
          </cell>
          <cell r="O72">
            <v>56778</v>
          </cell>
          <cell r="P72">
            <v>94452.91</v>
          </cell>
          <cell r="Q72">
            <v>57875.360000000001</v>
          </cell>
          <cell r="R72">
            <v>56114.37</v>
          </cell>
          <cell r="S72">
            <v>56770.45</v>
          </cell>
          <cell r="T72">
            <v>57779.75</v>
          </cell>
          <cell r="U72">
            <v>51087.02</v>
          </cell>
          <cell r="V72">
            <v>51378.97</v>
          </cell>
          <cell r="W72">
            <v>166684.09</v>
          </cell>
          <cell r="X72">
            <v>119768.52</v>
          </cell>
          <cell r="Y72">
            <v>121142.24</v>
          </cell>
          <cell r="Z72">
            <v>122507.59</v>
          </cell>
          <cell r="AA72">
            <v>123560.76</v>
          </cell>
          <cell r="AB72">
            <v>124050.93</v>
          </cell>
          <cell r="AC72">
            <v>124649.82</v>
          </cell>
          <cell r="AD72">
            <v>125822.82</v>
          </cell>
          <cell r="AE72">
            <v>126653.98</v>
          </cell>
          <cell r="AF72">
            <v>126833.23</v>
          </cell>
          <cell r="AG72">
            <v>128086.88</v>
          </cell>
          <cell r="AH72">
            <v>128206.12</v>
          </cell>
        </row>
        <row r="73">
          <cell r="B73">
            <v>27</v>
          </cell>
          <cell r="C73" t="str">
            <v>FIDUCIARIA GNB</v>
          </cell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</row>
        <row r="74">
          <cell r="B74">
            <v>31</v>
          </cell>
          <cell r="C74" t="str">
            <v>FIDUCIARIA BANCOLOMBIA</v>
          </cell>
          <cell r="D74">
            <v>2415599.91</v>
          </cell>
          <cell r="E74">
            <v>2400513.1800000002</v>
          </cell>
          <cell r="F74">
            <v>2427427.52</v>
          </cell>
          <cell r="G74">
            <v>2429905.0099999998</v>
          </cell>
          <cell r="H74">
            <v>3187277.2</v>
          </cell>
          <cell r="I74">
            <v>3243628.85</v>
          </cell>
          <cell r="J74">
            <v>3235621.03</v>
          </cell>
          <cell r="K74">
            <v>3242347.37</v>
          </cell>
          <cell r="L74">
            <v>3321903.42</v>
          </cell>
          <cell r="M74">
            <v>3386993.79</v>
          </cell>
          <cell r="N74">
            <v>3372527.86</v>
          </cell>
          <cell r="O74">
            <v>3396987.94</v>
          </cell>
          <cell r="P74">
            <v>3467529.95</v>
          </cell>
          <cell r="Q74">
            <v>3507521.51</v>
          </cell>
          <cell r="R74">
            <v>3238158.07</v>
          </cell>
          <cell r="S74">
            <v>3307736.44</v>
          </cell>
          <cell r="T74">
            <v>3218455.54</v>
          </cell>
          <cell r="U74">
            <v>3328658.92</v>
          </cell>
          <cell r="V74">
            <v>3322488.2</v>
          </cell>
          <cell r="W74">
            <v>3531343.33</v>
          </cell>
          <cell r="X74">
            <v>3580563.39</v>
          </cell>
          <cell r="Y74">
            <v>3583644.66</v>
          </cell>
          <cell r="Z74">
            <v>3620463.48</v>
          </cell>
          <cell r="AA74">
            <v>5010578.2</v>
          </cell>
          <cell r="AB74">
            <v>5047666.49</v>
          </cell>
          <cell r="AC74">
            <v>5020943.37</v>
          </cell>
          <cell r="AD74">
            <v>5079946.22</v>
          </cell>
          <cell r="AE74">
            <v>5122288.24</v>
          </cell>
          <cell r="AF74">
            <v>1871497.37</v>
          </cell>
          <cell r="AG74">
            <v>1870026.24</v>
          </cell>
          <cell r="AH74">
            <v>1861553.62</v>
          </cell>
        </row>
        <row r="75">
          <cell r="B75">
            <v>33</v>
          </cell>
          <cell r="C75" t="str">
            <v>ACCION FIDUCIARIA</v>
          </cell>
          <cell r="D75">
            <v>0.04</v>
          </cell>
          <cell r="E75">
            <v>0.04</v>
          </cell>
          <cell r="F75">
            <v>0.04</v>
          </cell>
          <cell r="G75">
            <v>0.04</v>
          </cell>
          <cell r="H75">
            <v>0.04</v>
          </cell>
          <cell r="I75">
            <v>0.04</v>
          </cell>
          <cell r="J75">
            <v>0.04</v>
          </cell>
          <cell r="K75">
            <v>0.04</v>
          </cell>
          <cell r="L75">
            <v>0.04</v>
          </cell>
          <cell r="M75">
            <v>0.04</v>
          </cell>
          <cell r="N75">
            <v>0.04</v>
          </cell>
          <cell r="O75">
            <v>0.04</v>
          </cell>
          <cell r="P75">
            <v>0.04</v>
          </cell>
          <cell r="Q75">
            <v>0.04</v>
          </cell>
          <cell r="R75">
            <v>0.04</v>
          </cell>
          <cell r="S75">
            <v>0.04</v>
          </cell>
          <cell r="T75">
            <v>0.04</v>
          </cell>
          <cell r="U75">
            <v>0.04</v>
          </cell>
          <cell r="V75">
            <v>0.04</v>
          </cell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</row>
        <row r="76">
          <cell r="B76">
            <v>34</v>
          </cell>
          <cell r="C76" t="str">
            <v>SERVITRUST GNB SUDAMERIS</v>
          </cell>
          <cell r="D76">
            <v>33343</v>
          </cell>
          <cell r="E76">
            <v>33809</v>
          </cell>
          <cell r="F76">
            <v>34081</v>
          </cell>
          <cell r="G76">
            <v>34085</v>
          </cell>
          <cell r="H76">
            <v>34681</v>
          </cell>
          <cell r="I76">
            <v>34634</v>
          </cell>
          <cell r="J76">
            <v>34159</v>
          </cell>
          <cell r="K76">
            <v>34770</v>
          </cell>
          <cell r="L76">
            <v>34417</v>
          </cell>
          <cell r="M76">
            <v>35440</v>
          </cell>
          <cell r="N76">
            <v>35745</v>
          </cell>
          <cell r="O76">
            <v>35820</v>
          </cell>
          <cell r="P76">
            <v>35416</v>
          </cell>
          <cell r="Q76">
            <v>35438</v>
          </cell>
          <cell r="R76">
            <v>36483</v>
          </cell>
          <cell r="S76">
            <v>36423</v>
          </cell>
          <cell r="T76">
            <v>36563</v>
          </cell>
          <cell r="U76">
            <v>35488</v>
          </cell>
          <cell r="V76">
            <v>36086</v>
          </cell>
          <cell r="W76">
            <v>35529</v>
          </cell>
          <cell r="X76">
            <v>36155</v>
          </cell>
          <cell r="Y76">
            <v>36433</v>
          </cell>
          <cell r="Z76">
            <v>35954</v>
          </cell>
          <cell r="AA76">
            <v>35896</v>
          </cell>
          <cell r="AB76">
            <v>35957</v>
          </cell>
          <cell r="AC76">
            <v>35828</v>
          </cell>
          <cell r="AD76">
            <v>35232</v>
          </cell>
          <cell r="AE76">
            <v>34478</v>
          </cell>
          <cell r="AF76">
            <v>33970</v>
          </cell>
          <cell r="AG76">
            <v>32992</v>
          </cell>
          <cell r="AH76">
            <v>34883</v>
          </cell>
        </row>
        <row r="77">
          <cell r="B77">
            <v>38</v>
          </cell>
          <cell r="C77" t="str">
            <v>FIDUCIARIA CENTRAL</v>
          </cell>
          <cell r="D77"/>
          <cell r="E77">
            <v>35405</v>
          </cell>
          <cell r="F77">
            <v>35256</v>
          </cell>
          <cell r="G77">
            <v>34727</v>
          </cell>
          <cell r="H77">
            <v>34929</v>
          </cell>
          <cell r="I77">
            <v>34420.14</v>
          </cell>
          <cell r="J77">
            <v>25195.83</v>
          </cell>
          <cell r="K77">
            <v>26352.959999999999</v>
          </cell>
          <cell r="L77">
            <v>23881.01</v>
          </cell>
          <cell r="M77">
            <v>26097.51</v>
          </cell>
          <cell r="N77">
            <v>23701.01</v>
          </cell>
          <cell r="O77">
            <v>20403.13</v>
          </cell>
          <cell r="P77">
            <v>20517.73</v>
          </cell>
          <cell r="Q77">
            <v>17152.23</v>
          </cell>
          <cell r="R77">
            <v>16205.3</v>
          </cell>
          <cell r="S77">
            <v>14603.02</v>
          </cell>
          <cell r="T77">
            <v>13383.74</v>
          </cell>
          <cell r="U77">
            <v>11972.99</v>
          </cell>
          <cell r="V77">
            <v>10478.129999999999</v>
          </cell>
          <cell r="W77">
            <v>9032.69</v>
          </cell>
          <cell r="X77">
            <v>7686.76</v>
          </cell>
          <cell r="Y77">
            <v>7212.66</v>
          </cell>
          <cell r="Z77">
            <v>6802.28</v>
          </cell>
          <cell r="AA77">
            <v>6392.11</v>
          </cell>
          <cell r="AB77">
            <v>4831.42</v>
          </cell>
          <cell r="AC77">
            <v>4847.79</v>
          </cell>
          <cell r="AD77">
            <v>4671.57</v>
          </cell>
          <cell r="AE77">
            <v>3562.83</v>
          </cell>
          <cell r="AF77">
            <v>3225.73</v>
          </cell>
          <cell r="AG77">
            <v>2886.34</v>
          </cell>
          <cell r="AH77">
            <v>831.44</v>
          </cell>
        </row>
        <row r="78">
          <cell r="B78">
            <v>39</v>
          </cell>
          <cell r="C78" t="str">
            <v>FIDUAGRARIA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/>
          <cell r="W78">
            <v>0</v>
          </cell>
          <cell r="X78">
            <v>0</v>
          </cell>
          <cell r="Y78">
            <v>0</v>
          </cell>
          <cell r="Z78"/>
          <cell r="AA78"/>
          <cell r="AB78"/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B79">
            <v>40</v>
          </cell>
          <cell r="C79" t="str">
            <v>FIDUCOLDEX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/>
        </row>
        <row r="80">
          <cell r="B80">
            <v>42</v>
          </cell>
          <cell r="C80" t="str">
            <v>FIDUCIARIA DAVIVIENDA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2003.61</v>
          </cell>
          <cell r="U80">
            <v>2011.65</v>
          </cell>
          <cell r="V80">
            <v>2005.15</v>
          </cell>
          <cell r="W80">
            <v>2010.06</v>
          </cell>
          <cell r="X80">
            <v>2011.1</v>
          </cell>
          <cell r="Y80">
            <v>2007.63</v>
          </cell>
          <cell r="Z80">
            <v>2012.25</v>
          </cell>
          <cell r="AA80">
            <v>2015.91</v>
          </cell>
          <cell r="AB80">
            <v>2017.21</v>
          </cell>
          <cell r="AC80">
            <v>693.48</v>
          </cell>
          <cell r="AD80">
            <v>1976.94</v>
          </cell>
          <cell r="AE80">
            <v>1987.41</v>
          </cell>
          <cell r="AF80">
            <v>1030398.45</v>
          </cell>
          <cell r="AG80">
            <v>1037705.99</v>
          </cell>
          <cell r="AH80">
            <v>1013612.98</v>
          </cell>
        </row>
        <row r="81">
          <cell r="B81">
            <v>49</v>
          </cell>
          <cell r="C81" t="str">
            <v>FIDUPETROL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</row>
        <row r="82">
          <cell r="B82">
            <v>56</v>
          </cell>
          <cell r="C82" t="str">
            <v>FIDUCIARIA COLSEGUROS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</row>
        <row r="83">
          <cell r="B83">
            <v>57</v>
          </cell>
          <cell r="C83" t="str">
            <v>FIDUPAIS</v>
          </cell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</row>
        <row r="84">
          <cell r="B84">
            <v>58</v>
          </cell>
          <cell r="C84" t="str">
            <v>GESTION FIDUCIARIA</v>
          </cell>
          <cell r="D84">
            <v>47011.51</v>
          </cell>
          <cell r="E84">
            <v>48526.28</v>
          </cell>
          <cell r="F84">
            <v>45208.67</v>
          </cell>
          <cell r="G84">
            <v>53048.79</v>
          </cell>
          <cell r="H84">
            <v>54314.39</v>
          </cell>
          <cell r="I84">
            <v>57773.49</v>
          </cell>
          <cell r="J84">
            <v>62379.98</v>
          </cell>
          <cell r="K84">
            <v>62235.63</v>
          </cell>
          <cell r="L84">
            <v>58280.79</v>
          </cell>
          <cell r="M84">
            <v>64579.33</v>
          </cell>
          <cell r="N84">
            <v>70898</v>
          </cell>
          <cell r="O84">
            <v>73824.81</v>
          </cell>
          <cell r="P84">
            <v>72232.490000000005</v>
          </cell>
          <cell r="Q84">
            <v>71022.87</v>
          </cell>
          <cell r="R84">
            <v>70122.22</v>
          </cell>
          <cell r="S84">
            <v>71218.75</v>
          </cell>
          <cell r="T84">
            <v>69874.94</v>
          </cell>
          <cell r="U84">
            <v>68064.679999999993</v>
          </cell>
          <cell r="V84">
            <v>65526.48</v>
          </cell>
          <cell r="W84">
            <v>62754.03</v>
          </cell>
          <cell r="X84">
            <v>57975.34</v>
          </cell>
          <cell r="Y84">
            <v>80998.149999999994</v>
          </cell>
          <cell r="Z84">
            <v>85658.33</v>
          </cell>
          <cell r="AA84">
            <v>71475.100000000006</v>
          </cell>
          <cell r="AB84"/>
          <cell r="AC84"/>
          <cell r="AD84"/>
          <cell r="AE84"/>
          <cell r="AF84"/>
          <cell r="AG84"/>
          <cell r="AH84"/>
        </row>
        <row r="85">
          <cell r="B85">
            <v>59</v>
          </cell>
          <cell r="C85" t="str">
            <v>CREDICORP CAPITAL FIDUCIARIA</v>
          </cell>
          <cell r="D85"/>
          <cell r="E85"/>
          <cell r="F85"/>
          <cell r="G85">
            <v>53511.31</v>
          </cell>
          <cell r="H85">
            <v>51804.76</v>
          </cell>
          <cell r="I85">
            <v>51055.42</v>
          </cell>
          <cell r="J85">
            <v>230943.41</v>
          </cell>
          <cell r="K85">
            <v>76949</v>
          </cell>
          <cell r="L85">
            <v>74023.490000000005</v>
          </cell>
          <cell r="M85">
            <v>84443.16</v>
          </cell>
          <cell r="N85">
            <v>85193.600000000006</v>
          </cell>
          <cell r="O85">
            <v>82751.899999999994</v>
          </cell>
          <cell r="P85">
            <v>83627.97</v>
          </cell>
          <cell r="Q85">
            <v>84353.02</v>
          </cell>
          <cell r="R85">
            <v>84165.21</v>
          </cell>
          <cell r="S85">
            <v>82515.63</v>
          </cell>
          <cell r="T85">
            <v>87669.37</v>
          </cell>
          <cell r="U85">
            <v>90280.8</v>
          </cell>
          <cell r="V85">
            <v>95045.11</v>
          </cell>
          <cell r="W85">
            <v>101356.61</v>
          </cell>
          <cell r="X85">
            <v>149640.51</v>
          </cell>
          <cell r="Y85">
            <v>204366.11</v>
          </cell>
          <cell r="Z85">
            <v>206166.93</v>
          </cell>
          <cell r="AA85">
            <v>201959.93</v>
          </cell>
          <cell r="AB85">
            <v>202496.65</v>
          </cell>
          <cell r="AC85">
            <v>209630.66</v>
          </cell>
          <cell r="AD85">
            <v>207822.65</v>
          </cell>
          <cell r="AE85">
            <v>205454.35</v>
          </cell>
          <cell r="AF85">
            <v>198041.98</v>
          </cell>
          <cell r="AG85">
            <v>198996.34</v>
          </cell>
          <cell r="AH85">
            <v>208760.84</v>
          </cell>
        </row>
        <row r="86">
          <cell r="B86">
            <v>60</v>
          </cell>
          <cell r="C86" t="str">
            <v>FIDUCIARIA BNP PARIBAS</v>
          </cell>
          <cell r="D86">
            <v>853426</v>
          </cell>
          <cell r="E86">
            <v>896990</v>
          </cell>
          <cell r="F86">
            <v>1201904</v>
          </cell>
          <cell r="G86">
            <v>979250</v>
          </cell>
          <cell r="H86">
            <v>1001784.53</v>
          </cell>
          <cell r="I86">
            <v>989308.31</v>
          </cell>
          <cell r="J86">
            <v>987006</v>
          </cell>
          <cell r="K86">
            <v>1061924.21</v>
          </cell>
          <cell r="L86">
            <v>1120592.5900000001</v>
          </cell>
          <cell r="M86">
            <v>1248180.93</v>
          </cell>
          <cell r="N86">
            <v>1262801.69</v>
          </cell>
          <cell r="O86">
            <v>1327650.33</v>
          </cell>
          <cell r="P86">
            <v>1379645</v>
          </cell>
          <cell r="Q86">
            <v>1357819.14</v>
          </cell>
          <cell r="R86">
            <v>1354879.97</v>
          </cell>
          <cell r="S86">
            <v>1456387.29</v>
          </cell>
          <cell r="T86">
            <v>1551389.36</v>
          </cell>
          <cell r="U86">
            <v>1543378.38</v>
          </cell>
          <cell r="V86">
            <v>1575778.76</v>
          </cell>
          <cell r="W86">
            <v>1558135.06</v>
          </cell>
          <cell r="X86">
            <v>1617279.87</v>
          </cell>
          <cell r="Y86">
            <v>1572109.65</v>
          </cell>
          <cell r="Z86">
            <v>1630573.26</v>
          </cell>
          <cell r="AA86">
            <v>1773723.19</v>
          </cell>
          <cell r="AB86">
            <v>1817774.53</v>
          </cell>
          <cell r="AC86">
            <v>2088570.67</v>
          </cell>
          <cell r="AD86">
            <v>2486546.77</v>
          </cell>
          <cell r="AE86">
            <v>2946655.34</v>
          </cell>
          <cell r="AF86">
            <v>2873408.37</v>
          </cell>
          <cell r="AG86">
            <v>2871058.88</v>
          </cell>
          <cell r="AH86">
            <v>2860696.42</v>
          </cell>
        </row>
        <row r="87">
          <cell r="B87">
            <v>61</v>
          </cell>
          <cell r="C87" t="str">
            <v>FIDUCIARIA BTG PACTUAL</v>
          </cell>
          <cell r="D87">
            <v>28588.82</v>
          </cell>
          <cell r="E87">
            <v>29057.87</v>
          </cell>
          <cell r="F87">
            <v>32103.66</v>
          </cell>
          <cell r="G87">
            <v>32357.31</v>
          </cell>
          <cell r="H87">
            <v>53272.63</v>
          </cell>
          <cell r="I87">
            <v>73554.740000000005</v>
          </cell>
          <cell r="J87">
            <v>83389.59</v>
          </cell>
          <cell r="K87">
            <v>180717.68</v>
          </cell>
          <cell r="L87">
            <v>195204.74</v>
          </cell>
          <cell r="M87">
            <v>219531.69</v>
          </cell>
          <cell r="N87">
            <v>213940.55</v>
          </cell>
          <cell r="O87">
            <v>222584.15</v>
          </cell>
          <cell r="P87">
            <v>230972.15</v>
          </cell>
          <cell r="Q87">
            <v>230494.04</v>
          </cell>
          <cell r="R87">
            <v>265625.2</v>
          </cell>
          <cell r="S87">
            <v>268867.02</v>
          </cell>
          <cell r="T87">
            <v>286945.03000000003</v>
          </cell>
          <cell r="U87">
            <v>308723.98</v>
          </cell>
          <cell r="V87">
            <v>316638.75</v>
          </cell>
          <cell r="W87">
            <v>328863.19</v>
          </cell>
          <cell r="X87">
            <v>342159.78</v>
          </cell>
          <cell r="Y87">
            <v>350081.67</v>
          </cell>
          <cell r="Z87">
            <v>581767.94999999995</v>
          </cell>
          <cell r="AA87">
            <v>389397.5</v>
          </cell>
          <cell r="AB87">
            <v>396885.92</v>
          </cell>
          <cell r="AC87">
            <v>389582.06</v>
          </cell>
          <cell r="AD87">
            <v>410999.72</v>
          </cell>
          <cell r="AE87">
            <v>469709.23</v>
          </cell>
          <cell r="AF87">
            <v>478964.43</v>
          </cell>
          <cell r="AG87">
            <v>507821.8</v>
          </cell>
          <cell r="AH87">
            <v>547531.94999999995</v>
          </cell>
        </row>
        <row r="88">
          <cell r="B88">
            <v>62</v>
          </cell>
          <cell r="C88" t="str">
            <v>FIDUCIARIA COOMEVA</v>
          </cell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>
            <v>0</v>
          </cell>
          <cell r="S88"/>
          <cell r="T88"/>
          <cell r="U88"/>
          <cell r="V88"/>
          <cell r="W88"/>
          <cell r="X88"/>
          <cell r="Y88"/>
          <cell r="Z88">
            <v>11419.68</v>
          </cell>
          <cell r="AA88">
            <v>15126.98</v>
          </cell>
          <cell r="AB88">
            <v>14896.36</v>
          </cell>
          <cell r="AC88">
            <v>15117.97</v>
          </cell>
          <cell r="AD88">
            <v>14308.38</v>
          </cell>
          <cell r="AE88">
            <v>13069.63</v>
          </cell>
          <cell r="AF88">
            <v>12620.87</v>
          </cell>
          <cell r="AG88">
            <v>12607.5</v>
          </cell>
          <cell r="AH88">
            <v>12560.82</v>
          </cell>
        </row>
        <row r="89">
          <cell r="B89">
            <v>63</v>
          </cell>
          <cell r="C89" t="str">
            <v>FIDUCIARIA RENTA 4 GLOBAL</v>
          </cell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>
            <v>1125.3</v>
          </cell>
        </row>
        <row r="90">
          <cell r="B90">
            <v>64</v>
          </cell>
          <cell r="C90" t="str">
            <v>SANTANDER SECURITIES SERVICES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</row>
        <row r="95">
          <cell r="B95">
            <v>3</v>
          </cell>
          <cell r="C95" t="str">
            <v>BBVA FIDUCIARIA</v>
          </cell>
          <cell r="D95">
            <v>257968.87</v>
          </cell>
          <cell r="E95">
            <v>242588.38</v>
          </cell>
          <cell r="F95">
            <v>244314.83</v>
          </cell>
          <cell r="G95">
            <v>237699.62</v>
          </cell>
          <cell r="H95">
            <v>241682.19</v>
          </cell>
          <cell r="I95">
            <v>243587.23</v>
          </cell>
          <cell r="J95">
            <v>259456.35</v>
          </cell>
          <cell r="K95">
            <v>260813.43</v>
          </cell>
          <cell r="L95">
            <v>268657.26</v>
          </cell>
          <cell r="M95">
            <v>273303</v>
          </cell>
          <cell r="N95">
            <v>277777.34000000003</v>
          </cell>
          <cell r="O95">
            <v>261335.11</v>
          </cell>
          <cell r="P95">
            <v>256787.32</v>
          </cell>
          <cell r="Q95">
            <v>257711.09</v>
          </cell>
          <cell r="R95">
            <v>259295.52</v>
          </cell>
          <cell r="S95">
            <v>259328.56</v>
          </cell>
          <cell r="T95">
            <v>258035.4</v>
          </cell>
          <cell r="U95">
            <v>264231.15999999997</v>
          </cell>
          <cell r="V95">
            <v>267661.46999999997</v>
          </cell>
          <cell r="W95">
            <v>271757.40999999997</v>
          </cell>
          <cell r="X95">
            <v>277139.33</v>
          </cell>
          <cell r="Y95">
            <v>278260.64</v>
          </cell>
          <cell r="Z95">
            <v>285583.84000000003</v>
          </cell>
          <cell r="AA95">
            <v>297021.43</v>
          </cell>
          <cell r="AB95">
            <v>303233.51</v>
          </cell>
          <cell r="AC95">
            <v>309386.25</v>
          </cell>
          <cell r="AD95">
            <v>312839.77</v>
          </cell>
          <cell r="AE95">
            <v>309386.25</v>
          </cell>
          <cell r="AF95">
            <v>327466.74</v>
          </cell>
          <cell r="AG95">
            <v>333716.73</v>
          </cell>
          <cell r="AH95">
            <v>340633.04</v>
          </cell>
        </row>
        <row r="96">
          <cell r="B96">
            <v>4</v>
          </cell>
          <cell r="C96" t="str">
            <v>ITAÚ SECURITIES SERVICES</v>
          </cell>
          <cell r="D96">
            <v>3363.53</v>
          </cell>
          <cell r="E96">
            <v>3363.55</v>
          </cell>
          <cell r="F96">
            <v>3363.6</v>
          </cell>
          <cell r="G96">
            <v>3363.65</v>
          </cell>
          <cell r="H96">
            <v>3364</v>
          </cell>
          <cell r="I96">
            <v>3364</v>
          </cell>
          <cell r="J96">
            <v>3364</v>
          </cell>
          <cell r="K96">
            <v>3363</v>
          </cell>
          <cell r="L96">
            <v>3364</v>
          </cell>
          <cell r="M96">
            <v>3364</v>
          </cell>
          <cell r="N96">
            <v>3364</v>
          </cell>
          <cell r="O96">
            <v>3364</v>
          </cell>
          <cell r="P96">
            <v>3364</v>
          </cell>
          <cell r="Q96">
            <v>3364</v>
          </cell>
          <cell r="R96">
            <v>3364</v>
          </cell>
          <cell r="S96">
            <v>356</v>
          </cell>
          <cell r="T96">
            <v>356</v>
          </cell>
          <cell r="U96">
            <v>356</v>
          </cell>
          <cell r="V96">
            <v>356</v>
          </cell>
          <cell r="W96">
            <v>355</v>
          </cell>
          <cell r="X96">
            <v>123</v>
          </cell>
          <cell r="Y96">
            <v>123</v>
          </cell>
          <cell r="Z96">
            <v>123</v>
          </cell>
          <cell r="AA96">
            <v>123</v>
          </cell>
          <cell r="AB96">
            <v>123</v>
          </cell>
          <cell r="AC96">
            <v>123</v>
          </cell>
          <cell r="AD96">
            <v>123</v>
          </cell>
          <cell r="AE96">
            <v>123</v>
          </cell>
          <cell r="AF96">
            <v>123</v>
          </cell>
          <cell r="AG96">
            <v>123</v>
          </cell>
          <cell r="AH96">
            <v>123</v>
          </cell>
        </row>
        <row r="97">
          <cell r="B97">
            <v>6</v>
          </cell>
          <cell r="C97" t="str">
            <v>FIDUCIARIA COLMENA</v>
          </cell>
          <cell r="D97">
            <v>376960.74</v>
          </cell>
          <cell r="E97">
            <v>382432.05</v>
          </cell>
          <cell r="F97">
            <v>386342.51</v>
          </cell>
          <cell r="G97">
            <v>391630.57</v>
          </cell>
          <cell r="H97">
            <v>395287.22</v>
          </cell>
          <cell r="I97">
            <v>396565.62</v>
          </cell>
          <cell r="J97">
            <v>394461.13</v>
          </cell>
          <cell r="K97">
            <v>389310.44</v>
          </cell>
          <cell r="L97">
            <v>383436.16</v>
          </cell>
          <cell r="M97">
            <v>390183.14</v>
          </cell>
          <cell r="N97">
            <v>384131.47</v>
          </cell>
          <cell r="O97">
            <v>393973.33</v>
          </cell>
          <cell r="P97">
            <v>391166.96</v>
          </cell>
          <cell r="Q97">
            <v>388260.78</v>
          </cell>
          <cell r="R97">
            <v>380518.73</v>
          </cell>
          <cell r="S97">
            <v>516588.57</v>
          </cell>
          <cell r="T97">
            <v>388874.62</v>
          </cell>
          <cell r="U97">
            <v>401599.86</v>
          </cell>
          <cell r="V97">
            <v>410661.48</v>
          </cell>
          <cell r="W97">
            <v>386782.82</v>
          </cell>
          <cell r="X97">
            <v>431104.97</v>
          </cell>
          <cell r="Y97">
            <v>459115.52000000002</v>
          </cell>
          <cell r="Z97">
            <v>466402.05</v>
          </cell>
          <cell r="AA97">
            <v>507669.19</v>
          </cell>
          <cell r="AB97">
            <v>509373.34</v>
          </cell>
          <cell r="AC97">
            <v>520332.39</v>
          </cell>
          <cell r="AD97">
            <v>528921.11</v>
          </cell>
          <cell r="AE97">
            <v>619697.75</v>
          </cell>
          <cell r="AF97">
            <v>638122.75</v>
          </cell>
          <cell r="AG97">
            <v>653551.09</v>
          </cell>
          <cell r="AH97">
            <v>656231.93999999994</v>
          </cell>
        </row>
        <row r="98">
          <cell r="B98">
            <v>7</v>
          </cell>
          <cell r="C98" t="str">
            <v>OLD MUTUAL FIDUCIARIA</v>
          </cell>
          <cell r="D98">
            <v>0</v>
          </cell>
          <cell r="E98">
            <v>0</v>
          </cell>
          <cell r="F98">
            <v>0</v>
          </cell>
          <cell r="G98"/>
          <cell r="H98">
            <v>0</v>
          </cell>
          <cell r="I98">
            <v>0</v>
          </cell>
          <cell r="J98"/>
          <cell r="K98">
            <v>0</v>
          </cell>
          <cell r="L98">
            <v>0</v>
          </cell>
          <cell r="M98">
            <v>0</v>
          </cell>
          <cell r="N98"/>
          <cell r="O98">
            <v>0</v>
          </cell>
          <cell r="P98"/>
          <cell r="Q98">
            <v>0</v>
          </cell>
          <cell r="R98"/>
          <cell r="S98"/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/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/>
        </row>
        <row r="99">
          <cell r="B99">
            <v>12</v>
          </cell>
          <cell r="C99" t="str">
            <v>FIDUCIARIA LA PREVISORA</v>
          </cell>
          <cell r="D99">
            <v>47340.47</v>
          </cell>
          <cell r="E99">
            <v>47773.48</v>
          </cell>
          <cell r="F99">
            <v>120590.18</v>
          </cell>
          <cell r="G99">
            <v>47345.67</v>
          </cell>
          <cell r="H99">
            <v>47718.6</v>
          </cell>
          <cell r="I99">
            <v>48635.59</v>
          </cell>
          <cell r="J99">
            <v>48211</v>
          </cell>
          <cell r="K99">
            <v>48508</v>
          </cell>
          <cell r="L99">
            <v>49280</v>
          </cell>
          <cell r="M99">
            <v>49357.24</v>
          </cell>
          <cell r="N99">
            <v>49734.400000000001</v>
          </cell>
          <cell r="O99">
            <v>50011.78</v>
          </cell>
          <cell r="P99">
            <v>50064</v>
          </cell>
          <cell r="Q99">
            <v>50141.95</v>
          </cell>
          <cell r="R99">
            <v>50238.99</v>
          </cell>
          <cell r="S99">
            <v>50065.24</v>
          </cell>
          <cell r="T99">
            <v>50150.3</v>
          </cell>
          <cell r="U99">
            <v>50249.4</v>
          </cell>
          <cell r="V99">
            <v>50296.21</v>
          </cell>
          <cell r="W99">
            <v>50332.72</v>
          </cell>
          <cell r="X99">
            <v>50379.64</v>
          </cell>
          <cell r="Y99">
            <v>50463.01</v>
          </cell>
          <cell r="Z99">
            <v>50507.07</v>
          </cell>
          <cell r="AA99">
            <v>50535.98</v>
          </cell>
          <cell r="AB99">
            <v>50579.91</v>
          </cell>
          <cell r="AC99">
            <v>49984</v>
          </cell>
          <cell r="AD99">
            <v>49988</v>
          </cell>
          <cell r="AE99">
            <v>50040.2</v>
          </cell>
          <cell r="AF99">
            <v>50098.48</v>
          </cell>
          <cell r="AG99">
            <v>50123.23</v>
          </cell>
          <cell r="AH99">
            <v>50166.02</v>
          </cell>
        </row>
        <row r="100">
          <cell r="B100">
            <v>15</v>
          </cell>
          <cell r="C100" t="str">
            <v>FIDUCIARIA FIDUCOR</v>
          </cell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</row>
        <row r="101">
          <cell r="B101">
            <v>16</v>
          </cell>
          <cell r="C101" t="str">
            <v>ALIANZA FIDUCIARIA</v>
          </cell>
          <cell r="D101">
            <v>11918320</v>
          </cell>
          <cell r="E101">
            <v>12092460.74</v>
          </cell>
          <cell r="F101">
            <v>12306143.939999999</v>
          </cell>
          <cell r="G101">
            <v>12425825</v>
          </cell>
          <cell r="H101">
            <v>12755426.869999999</v>
          </cell>
          <cell r="I101">
            <v>13082406.74</v>
          </cell>
          <cell r="J101">
            <v>13437156.960000001</v>
          </cell>
          <cell r="K101">
            <v>13780151</v>
          </cell>
          <cell r="L101">
            <v>14126502.560000001</v>
          </cell>
          <cell r="M101">
            <v>14381826.970000001</v>
          </cell>
          <cell r="N101">
            <v>14249367</v>
          </cell>
          <cell r="O101">
            <v>13934090</v>
          </cell>
          <cell r="P101">
            <v>13903212.039999999</v>
          </cell>
          <cell r="Q101">
            <v>14167118</v>
          </cell>
          <cell r="R101">
            <v>14128091.210000001</v>
          </cell>
          <cell r="S101">
            <v>14400950.52</v>
          </cell>
          <cell r="T101">
            <v>14773459</v>
          </cell>
          <cell r="U101">
            <v>15071000.58</v>
          </cell>
          <cell r="V101">
            <v>15303940</v>
          </cell>
          <cell r="W101">
            <v>15735383</v>
          </cell>
          <cell r="X101">
            <v>15995985.57</v>
          </cell>
          <cell r="Y101">
            <v>16242381</v>
          </cell>
          <cell r="Z101">
            <v>16531456.289999999</v>
          </cell>
          <cell r="AA101">
            <v>14332762.1</v>
          </cell>
          <cell r="AB101">
            <v>14593455.07</v>
          </cell>
          <cell r="AC101">
            <v>14853417.16</v>
          </cell>
          <cell r="AD101">
            <v>15153772.91</v>
          </cell>
          <cell r="AE101">
            <v>15401426</v>
          </cell>
          <cell r="AF101">
            <v>15722706.27</v>
          </cell>
          <cell r="AG101">
            <v>16144751.02</v>
          </cell>
          <cell r="AH101">
            <v>16633928.66</v>
          </cell>
        </row>
        <row r="102">
          <cell r="B102">
            <v>18</v>
          </cell>
          <cell r="C102" t="str">
            <v>FIDUCIARIA POPULAR</v>
          </cell>
          <cell r="D102">
            <v>23922.560000000001</v>
          </cell>
          <cell r="E102"/>
          <cell r="F102">
            <v>28458.44</v>
          </cell>
          <cell r="G102">
            <v>28467.77</v>
          </cell>
          <cell r="H102">
            <v>28396.26</v>
          </cell>
          <cell r="I102">
            <v>28388.53</v>
          </cell>
          <cell r="J102">
            <v>28393.41</v>
          </cell>
          <cell r="K102">
            <v>28092.47</v>
          </cell>
          <cell r="L102">
            <v>28086.65</v>
          </cell>
          <cell r="M102">
            <v>30434.99</v>
          </cell>
          <cell r="N102">
            <v>30435.69</v>
          </cell>
          <cell r="O102">
            <v>29837.97</v>
          </cell>
          <cell r="P102">
            <v>29834.39</v>
          </cell>
          <cell r="Q102">
            <v>29837.3</v>
          </cell>
          <cell r="R102">
            <v>29836.76</v>
          </cell>
          <cell r="S102">
            <v>29834.78</v>
          </cell>
          <cell r="T102">
            <v>29855.55</v>
          </cell>
          <cell r="U102">
            <v>29860.99</v>
          </cell>
          <cell r="V102">
            <v>29866.240000000002</v>
          </cell>
          <cell r="W102">
            <v>29774.66</v>
          </cell>
          <cell r="X102">
            <v>29778.1</v>
          </cell>
          <cell r="Y102">
            <v>29777.65</v>
          </cell>
          <cell r="Z102">
            <v>29853.77</v>
          </cell>
          <cell r="AA102">
            <v>34256.239999999998</v>
          </cell>
          <cell r="AB102">
            <v>34019.93</v>
          </cell>
          <cell r="AC102">
            <v>65073.78</v>
          </cell>
          <cell r="AD102">
            <v>65450.28</v>
          </cell>
          <cell r="AE102">
            <v>66100.89</v>
          </cell>
          <cell r="AF102">
            <v>74167.679999999993</v>
          </cell>
          <cell r="AG102">
            <v>79718.17</v>
          </cell>
          <cell r="AH102">
            <v>81624.990000000005</v>
          </cell>
        </row>
        <row r="103">
          <cell r="B103">
            <v>19</v>
          </cell>
          <cell r="C103" t="str">
            <v>FIDUCAFE</v>
          </cell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</row>
        <row r="104">
          <cell r="B104">
            <v>20</v>
          </cell>
          <cell r="C104" t="str">
            <v>FIDUCIARIA CORFICOLOMBIANA</v>
          </cell>
          <cell r="D104">
            <v>1339120.0900000001</v>
          </cell>
          <cell r="E104">
            <v>1377852.1</v>
          </cell>
          <cell r="F104">
            <v>1408239.15</v>
          </cell>
          <cell r="G104">
            <v>1453153.92</v>
          </cell>
          <cell r="H104">
            <v>1487969.14</v>
          </cell>
          <cell r="I104">
            <v>1536867.42</v>
          </cell>
          <cell r="J104">
            <v>1589176.15</v>
          </cell>
          <cell r="K104">
            <v>1612460</v>
          </cell>
          <cell r="L104">
            <v>1729923</v>
          </cell>
          <cell r="M104">
            <v>1741949.52</v>
          </cell>
          <cell r="N104">
            <v>1764243.69</v>
          </cell>
          <cell r="O104">
            <v>1758361.7</v>
          </cell>
          <cell r="P104">
            <v>1779557.69</v>
          </cell>
          <cell r="Q104">
            <v>1821223</v>
          </cell>
          <cell r="R104">
            <v>1835221.65</v>
          </cell>
          <cell r="S104">
            <v>1833246.28</v>
          </cell>
          <cell r="T104">
            <v>1856918.02</v>
          </cell>
          <cell r="U104">
            <v>1866333.94</v>
          </cell>
          <cell r="V104">
            <v>2013387.74</v>
          </cell>
          <cell r="W104">
            <v>2027679.67</v>
          </cell>
          <cell r="X104">
            <v>1921832.93</v>
          </cell>
          <cell r="Y104">
            <v>1944797.32</v>
          </cell>
          <cell r="Z104">
            <v>1959535.81</v>
          </cell>
          <cell r="AA104">
            <v>1894535.27</v>
          </cell>
          <cell r="AB104">
            <v>1910433.31</v>
          </cell>
          <cell r="AC104">
            <v>1948873.58</v>
          </cell>
          <cell r="AD104">
            <v>1938658.18</v>
          </cell>
          <cell r="AE104">
            <v>1927684.79</v>
          </cell>
          <cell r="AF104">
            <v>1929655.44</v>
          </cell>
          <cell r="AG104">
            <v>1892845.73</v>
          </cell>
          <cell r="AH104">
            <v>1947537.17</v>
          </cell>
        </row>
        <row r="105">
          <cell r="B105">
            <v>21</v>
          </cell>
          <cell r="C105" t="str">
            <v>FIDUCIARIA DE OCCIDENTE</v>
          </cell>
          <cell r="D105">
            <v>539035.26</v>
          </cell>
          <cell r="E105">
            <v>546785.59</v>
          </cell>
          <cell r="F105">
            <v>559088.12</v>
          </cell>
          <cell r="G105">
            <v>594562.68000000005</v>
          </cell>
          <cell r="H105">
            <v>611561.94999999995</v>
          </cell>
          <cell r="I105">
            <v>605504.31000000006</v>
          </cell>
          <cell r="J105">
            <v>603947.43000000005</v>
          </cell>
          <cell r="K105">
            <v>615594.81000000006</v>
          </cell>
          <cell r="L105">
            <v>619187.76</v>
          </cell>
          <cell r="M105">
            <v>638126.05000000005</v>
          </cell>
          <cell r="N105">
            <v>666349.05000000005</v>
          </cell>
          <cell r="O105">
            <v>634426.97</v>
          </cell>
          <cell r="P105">
            <v>647354.56999999995</v>
          </cell>
          <cell r="Q105">
            <v>645420.32999999996</v>
          </cell>
          <cell r="R105">
            <v>664932.52</v>
          </cell>
          <cell r="S105">
            <v>655031.6</v>
          </cell>
          <cell r="T105">
            <v>664254.54</v>
          </cell>
          <cell r="U105">
            <v>662446.57999999996</v>
          </cell>
          <cell r="V105">
            <v>661789.34</v>
          </cell>
          <cell r="W105">
            <v>674230.22</v>
          </cell>
          <cell r="X105">
            <v>672154.02</v>
          </cell>
          <cell r="Y105">
            <v>679881.46</v>
          </cell>
          <cell r="Z105">
            <v>674372.81</v>
          </cell>
          <cell r="AA105">
            <v>587448.55000000005</v>
          </cell>
          <cell r="AB105">
            <v>630774.44999999995</v>
          </cell>
          <cell r="AC105">
            <v>632670.49</v>
          </cell>
          <cell r="AD105">
            <v>626350.76</v>
          </cell>
          <cell r="AE105">
            <v>625253.55000000005</v>
          </cell>
          <cell r="AF105">
            <v>623033.91</v>
          </cell>
          <cell r="AG105">
            <v>652028.44999999995</v>
          </cell>
          <cell r="AH105">
            <v>664868.23</v>
          </cell>
        </row>
        <row r="106">
          <cell r="B106">
            <v>22</v>
          </cell>
          <cell r="C106" t="str">
            <v>FIDUCIARIA BOGOTA</v>
          </cell>
          <cell r="D106">
            <v>11377527.130000001</v>
          </cell>
          <cell r="E106">
            <v>11698132.300000001</v>
          </cell>
          <cell r="F106">
            <v>11841945.76</v>
          </cell>
          <cell r="G106">
            <v>12015948.640000001</v>
          </cell>
          <cell r="H106">
            <v>12275946.18</v>
          </cell>
          <cell r="I106">
            <v>12554133.300000001</v>
          </cell>
          <cell r="J106">
            <v>12863347.630000001</v>
          </cell>
          <cell r="K106">
            <v>13127165.189999999</v>
          </cell>
          <cell r="L106">
            <v>13292797.550000001</v>
          </cell>
          <cell r="M106">
            <v>13456038.52</v>
          </cell>
          <cell r="N106">
            <v>13628647.77</v>
          </cell>
          <cell r="O106">
            <v>13743674.279999999</v>
          </cell>
          <cell r="P106">
            <v>14124903.359999999</v>
          </cell>
          <cell r="Q106">
            <v>14354751.66</v>
          </cell>
          <cell r="R106">
            <v>14400518.619999999</v>
          </cell>
          <cell r="S106">
            <v>14668541.140000001</v>
          </cell>
          <cell r="T106">
            <v>14987782.970000001</v>
          </cell>
          <cell r="U106">
            <v>15516008.4</v>
          </cell>
          <cell r="V106">
            <v>16276360.640000001</v>
          </cell>
          <cell r="W106">
            <v>15935046.02</v>
          </cell>
          <cell r="X106">
            <v>16155662.470000001</v>
          </cell>
          <cell r="Y106">
            <v>16606682.01</v>
          </cell>
          <cell r="Z106">
            <v>16860193.140000001</v>
          </cell>
          <cell r="AA106">
            <v>16282484.949999999</v>
          </cell>
          <cell r="AB106">
            <v>16196907.189999999</v>
          </cell>
          <cell r="AC106">
            <v>16271242.130000001</v>
          </cell>
          <cell r="AD106">
            <v>16356322.310000001</v>
          </cell>
          <cell r="AE106">
            <v>16764076.01</v>
          </cell>
          <cell r="AF106">
            <v>17024233.16</v>
          </cell>
          <cell r="AG106">
            <v>17382068.289999999</v>
          </cell>
          <cell r="AH106">
            <v>17675328.829999998</v>
          </cell>
        </row>
        <row r="107">
          <cell r="B107">
            <v>23</v>
          </cell>
          <cell r="C107" t="str">
            <v>ITAÚ ASSET MANAGEMENT</v>
          </cell>
          <cell r="D107">
            <v>1279679</v>
          </cell>
          <cell r="E107">
            <v>1317975</v>
          </cell>
          <cell r="F107">
            <v>1327778</v>
          </cell>
          <cell r="G107">
            <v>1356621</v>
          </cell>
          <cell r="H107">
            <v>1399468.22</v>
          </cell>
          <cell r="I107">
            <v>1427474.26</v>
          </cell>
          <cell r="J107">
            <v>1496794</v>
          </cell>
          <cell r="K107">
            <v>1544567.07</v>
          </cell>
          <cell r="L107">
            <v>1652311.21</v>
          </cell>
          <cell r="M107">
            <v>2139361.92</v>
          </cell>
          <cell r="N107">
            <v>2376336.65</v>
          </cell>
          <cell r="O107">
            <v>1977106.46</v>
          </cell>
          <cell r="P107">
            <v>1972445.21</v>
          </cell>
          <cell r="Q107">
            <v>1990419</v>
          </cell>
          <cell r="R107">
            <v>2017080.27</v>
          </cell>
          <cell r="S107">
            <v>2013616.14</v>
          </cell>
          <cell r="T107">
            <v>2037391.6</v>
          </cell>
          <cell r="U107">
            <v>1800114.74</v>
          </cell>
          <cell r="V107">
            <v>1819777.88</v>
          </cell>
          <cell r="W107">
            <v>1861838.33</v>
          </cell>
          <cell r="X107">
            <v>1964951.33</v>
          </cell>
          <cell r="Y107">
            <v>1983312.03</v>
          </cell>
          <cell r="Z107">
            <v>2101748.19</v>
          </cell>
          <cell r="AA107">
            <v>2060521.38</v>
          </cell>
          <cell r="AB107">
            <v>2086702.53</v>
          </cell>
          <cell r="AC107">
            <v>2103578.4300000002</v>
          </cell>
          <cell r="AD107">
            <v>2120835.2000000002</v>
          </cell>
          <cell r="AE107">
            <v>2070311.28</v>
          </cell>
          <cell r="AF107">
            <v>2190844.37</v>
          </cell>
          <cell r="AG107">
            <v>2242575.29</v>
          </cell>
          <cell r="AH107">
            <v>2615342.77</v>
          </cell>
        </row>
        <row r="108">
          <cell r="B108">
            <v>24</v>
          </cell>
          <cell r="C108" t="str">
            <v>CITITRUST COLOMBIA</v>
          </cell>
          <cell r="D108">
            <v>0</v>
          </cell>
          <cell r="E108">
            <v>0</v>
          </cell>
          <cell r="F108"/>
          <cell r="G108">
            <v>0</v>
          </cell>
          <cell r="H108"/>
          <cell r="I108"/>
          <cell r="J108"/>
          <cell r="K108">
            <v>0</v>
          </cell>
          <cell r="L108">
            <v>0</v>
          </cell>
          <cell r="M108">
            <v>0</v>
          </cell>
          <cell r="N108"/>
          <cell r="O108">
            <v>0</v>
          </cell>
          <cell r="P108">
            <v>0</v>
          </cell>
          <cell r="Q108">
            <v>0</v>
          </cell>
          <cell r="R108"/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/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</row>
        <row r="109">
          <cell r="B109">
            <v>25</v>
          </cell>
          <cell r="C109" t="str">
            <v>FIDUCIARIA COLPATRIA</v>
          </cell>
          <cell r="D109">
            <v>810687.54</v>
          </cell>
          <cell r="E109">
            <v>870937.49</v>
          </cell>
          <cell r="F109">
            <v>936006.05</v>
          </cell>
          <cell r="G109">
            <v>950587.04</v>
          </cell>
          <cell r="H109">
            <v>917842.99</v>
          </cell>
          <cell r="I109">
            <v>969123.78</v>
          </cell>
          <cell r="J109">
            <v>980227.63</v>
          </cell>
          <cell r="K109">
            <v>1033718.02</v>
          </cell>
          <cell r="L109">
            <v>1025095.1</v>
          </cell>
          <cell r="M109">
            <v>1050095.24</v>
          </cell>
          <cell r="N109">
            <v>1149420.81</v>
          </cell>
          <cell r="O109">
            <v>1194703.33</v>
          </cell>
          <cell r="P109">
            <v>1189298.3</v>
          </cell>
          <cell r="Q109">
            <v>1245379</v>
          </cell>
          <cell r="R109">
            <v>1270747.8</v>
          </cell>
          <cell r="S109">
            <v>1286076.6399999999</v>
          </cell>
          <cell r="T109">
            <v>1331804.1100000001</v>
          </cell>
          <cell r="U109">
            <v>1373660.9</v>
          </cell>
          <cell r="V109">
            <v>1358861.56</v>
          </cell>
          <cell r="W109">
            <v>1390440.59</v>
          </cell>
          <cell r="X109">
            <v>1399957.66</v>
          </cell>
          <cell r="Y109">
            <v>1360317.49</v>
          </cell>
          <cell r="Z109">
            <v>1382105.59</v>
          </cell>
          <cell r="AA109">
            <v>1457349.18</v>
          </cell>
          <cell r="AB109">
            <v>1498683.26</v>
          </cell>
          <cell r="AC109">
            <v>1573612.39</v>
          </cell>
          <cell r="AD109">
            <v>1631379.84</v>
          </cell>
          <cell r="AE109">
            <v>1602505.44</v>
          </cell>
          <cell r="AF109">
            <v>1651317.62</v>
          </cell>
          <cell r="AG109">
            <v>1650005.72</v>
          </cell>
          <cell r="AH109">
            <v>1679055.4</v>
          </cell>
        </row>
        <row r="110">
          <cell r="B110">
            <v>27</v>
          </cell>
          <cell r="C110" t="str">
            <v>FIDUCIARIA GNB</v>
          </cell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</row>
        <row r="111">
          <cell r="B111">
            <v>31</v>
          </cell>
          <cell r="C111" t="str">
            <v>FIDUCIARIA BANCOLOMBIA</v>
          </cell>
          <cell r="D111">
            <v>4249439.32</v>
          </cell>
          <cell r="E111">
            <v>4378190.45</v>
          </cell>
          <cell r="F111">
            <v>4494536.07</v>
          </cell>
          <cell r="G111">
            <v>4589405.42</v>
          </cell>
          <cell r="H111">
            <v>4777760.01</v>
          </cell>
          <cell r="I111">
            <v>4898752.0999999996</v>
          </cell>
          <cell r="J111">
            <v>5030149.38</v>
          </cell>
          <cell r="K111">
            <v>5195402.42</v>
          </cell>
          <cell r="L111">
            <v>5419384.7400000002</v>
          </cell>
          <cell r="M111">
            <v>5564402.3300000001</v>
          </cell>
          <cell r="N111">
            <v>5687374.8700000001</v>
          </cell>
          <cell r="O111">
            <v>5621768.0800000001</v>
          </cell>
          <cell r="P111">
            <v>5713980.1399999997</v>
          </cell>
          <cell r="Q111">
            <v>5807195.4199999999</v>
          </cell>
          <cell r="R111">
            <v>5975063.2999999998</v>
          </cell>
          <cell r="S111">
            <v>6067273.8099999996</v>
          </cell>
          <cell r="T111">
            <v>6106402.5499999998</v>
          </cell>
          <cell r="U111">
            <v>6203394.4299999997</v>
          </cell>
          <cell r="V111">
            <v>6358320.4000000004</v>
          </cell>
          <cell r="W111">
            <v>6125322.3799999999</v>
          </cell>
          <cell r="X111">
            <v>5489852.2999999998</v>
          </cell>
          <cell r="Y111">
            <v>5513066.6299999999</v>
          </cell>
          <cell r="Z111">
            <v>5439285.04</v>
          </cell>
          <cell r="AA111">
            <v>5132423.04</v>
          </cell>
          <cell r="AB111">
            <v>5196066.41</v>
          </cell>
          <cell r="AC111">
            <v>5293145.33</v>
          </cell>
          <cell r="AD111">
            <v>5280089.6900000004</v>
          </cell>
          <cell r="AE111">
            <v>5348275</v>
          </cell>
          <cell r="AF111">
            <v>5419647.3200000003</v>
          </cell>
          <cell r="AG111">
            <v>5475213.3799999999</v>
          </cell>
          <cell r="AH111">
            <v>5467307.7199999997</v>
          </cell>
        </row>
        <row r="112">
          <cell r="B112">
            <v>33</v>
          </cell>
          <cell r="C112" t="str">
            <v>ACCION FIDUCIARIA</v>
          </cell>
          <cell r="D112">
            <v>6125446.5899999999</v>
          </cell>
          <cell r="E112">
            <v>6280865.6500000004</v>
          </cell>
          <cell r="F112">
            <v>6487158.3799999999</v>
          </cell>
          <cell r="G112">
            <v>6589955.1600000001</v>
          </cell>
          <cell r="H112">
            <v>6505837.5899999999</v>
          </cell>
          <cell r="I112">
            <v>6659004.8200000003</v>
          </cell>
          <cell r="J112">
            <v>7030903.2800000003</v>
          </cell>
          <cell r="K112">
            <v>6276724.4699999997</v>
          </cell>
          <cell r="L112">
            <v>6485021.96</v>
          </cell>
          <cell r="M112">
            <v>6527350.8300000001</v>
          </cell>
          <cell r="N112">
            <v>6378386.2300000004</v>
          </cell>
          <cell r="O112">
            <v>6911732.2300000004</v>
          </cell>
          <cell r="P112">
            <v>7000908.1600000001</v>
          </cell>
          <cell r="Q112">
            <v>7090964.46</v>
          </cell>
          <cell r="R112">
            <v>7210670.8600000003</v>
          </cell>
          <cell r="S112">
            <v>7275883.7699999996</v>
          </cell>
          <cell r="T112">
            <v>7331272.7800000003</v>
          </cell>
          <cell r="U112">
            <v>7471072.2000000002</v>
          </cell>
          <cell r="V112">
            <v>7595095.1600000001</v>
          </cell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</row>
        <row r="113">
          <cell r="B113">
            <v>34</v>
          </cell>
          <cell r="C113" t="str">
            <v>SERVITRUST GNB SUDAMERIS</v>
          </cell>
          <cell r="D113">
            <v>16825</v>
          </cell>
          <cell r="E113">
            <v>14228</v>
          </cell>
          <cell r="F113">
            <v>14227</v>
          </cell>
          <cell r="G113">
            <v>14635</v>
          </cell>
          <cell r="H113">
            <v>14221</v>
          </cell>
          <cell r="I113">
            <v>14213</v>
          </cell>
          <cell r="J113">
            <v>14243</v>
          </cell>
          <cell r="K113">
            <v>15376</v>
          </cell>
          <cell r="L113">
            <v>14219</v>
          </cell>
          <cell r="M113">
            <v>14221</v>
          </cell>
          <cell r="N113">
            <v>14227</v>
          </cell>
          <cell r="O113">
            <v>13871</v>
          </cell>
          <cell r="P113">
            <v>13865</v>
          </cell>
          <cell r="Q113">
            <v>13863</v>
          </cell>
          <cell r="R113">
            <v>13859</v>
          </cell>
          <cell r="S113">
            <v>13861</v>
          </cell>
          <cell r="T113">
            <v>13855</v>
          </cell>
          <cell r="U113">
            <v>13861</v>
          </cell>
          <cell r="V113">
            <v>14113</v>
          </cell>
          <cell r="W113">
            <v>12897</v>
          </cell>
          <cell r="X113">
            <v>12878</v>
          </cell>
          <cell r="Y113">
            <v>12843</v>
          </cell>
          <cell r="Z113">
            <v>12939</v>
          </cell>
          <cell r="AA113">
            <v>12775</v>
          </cell>
          <cell r="AB113">
            <v>12781</v>
          </cell>
          <cell r="AC113">
            <v>12780</v>
          </cell>
          <cell r="AD113">
            <v>12784</v>
          </cell>
          <cell r="AE113">
            <v>12749</v>
          </cell>
          <cell r="AF113">
            <v>12750</v>
          </cell>
          <cell r="AG113">
            <v>12750</v>
          </cell>
          <cell r="AH113">
            <v>7872</v>
          </cell>
        </row>
        <row r="114">
          <cell r="B114">
            <v>38</v>
          </cell>
          <cell r="C114" t="str">
            <v>FIDUCIARIA CENTRAL</v>
          </cell>
          <cell r="D114"/>
          <cell r="E114">
            <v>1297110</v>
          </cell>
          <cell r="F114">
            <v>1350551</v>
          </cell>
          <cell r="G114">
            <v>1413686</v>
          </cell>
          <cell r="H114">
            <v>1457573</v>
          </cell>
          <cell r="I114">
            <v>1212345.83</v>
          </cell>
          <cell r="J114">
            <v>1213363.23</v>
          </cell>
          <cell r="K114">
            <v>1237670.3</v>
          </cell>
          <cell r="L114">
            <v>1233532.71</v>
          </cell>
          <cell r="M114">
            <v>1119774.3700000001</v>
          </cell>
          <cell r="N114">
            <v>1132152.82</v>
          </cell>
          <cell r="O114">
            <v>1061179.1499999999</v>
          </cell>
          <cell r="P114">
            <v>1059145.3899999999</v>
          </cell>
          <cell r="Q114">
            <v>1067350.8899999999</v>
          </cell>
          <cell r="R114">
            <v>1075901.56</v>
          </cell>
          <cell r="S114">
            <v>1078047.49</v>
          </cell>
          <cell r="T114">
            <v>1087489.51</v>
          </cell>
          <cell r="U114">
            <v>1107375.3400000001</v>
          </cell>
          <cell r="V114">
            <v>1143655.27</v>
          </cell>
          <cell r="W114">
            <v>1210426.67</v>
          </cell>
          <cell r="X114">
            <v>1308903.1299999999</v>
          </cell>
          <cell r="Y114">
            <v>1310667.57</v>
          </cell>
          <cell r="Z114">
            <v>1308779.25</v>
          </cell>
          <cell r="AA114">
            <v>1276531.1000000001</v>
          </cell>
          <cell r="AB114">
            <v>1338538.5900000001</v>
          </cell>
          <cell r="AC114">
            <v>1343113.32</v>
          </cell>
          <cell r="AD114">
            <v>1339397.95</v>
          </cell>
          <cell r="AE114">
            <v>1332052.02</v>
          </cell>
          <cell r="AF114">
            <v>1376661.45</v>
          </cell>
          <cell r="AG114">
            <v>1369870</v>
          </cell>
          <cell r="AH114">
            <v>1373214.53</v>
          </cell>
        </row>
        <row r="115">
          <cell r="B115">
            <v>39</v>
          </cell>
          <cell r="C115" t="str">
            <v>FIDUAGRARIA</v>
          </cell>
          <cell r="D115">
            <v>10654.64</v>
          </cell>
          <cell r="E115">
            <v>41944.32</v>
          </cell>
          <cell r="F115">
            <v>39568.31</v>
          </cell>
          <cell r="G115">
            <v>39568.31</v>
          </cell>
          <cell r="H115">
            <v>36691.14</v>
          </cell>
          <cell r="I115">
            <v>35702.85</v>
          </cell>
          <cell r="J115">
            <v>34725.040000000001</v>
          </cell>
          <cell r="K115">
            <v>33681.06</v>
          </cell>
          <cell r="L115">
            <v>33195.51</v>
          </cell>
          <cell r="M115">
            <v>32956.81</v>
          </cell>
          <cell r="N115">
            <v>51143</v>
          </cell>
          <cell r="O115">
            <v>51836.56</v>
          </cell>
          <cell r="P115">
            <v>51785.46</v>
          </cell>
          <cell r="Q115">
            <v>51573.08</v>
          </cell>
          <cell r="R115">
            <v>51667.45</v>
          </cell>
          <cell r="S115">
            <v>51770.76</v>
          </cell>
          <cell r="T115">
            <v>51561.78</v>
          </cell>
          <cell r="U115">
            <v>51663.48</v>
          </cell>
          <cell r="V115">
            <v>51765.06</v>
          </cell>
          <cell r="W115">
            <v>51701.99</v>
          </cell>
          <cell r="X115">
            <v>51699.86</v>
          </cell>
          <cell r="Y115">
            <v>51281.09</v>
          </cell>
          <cell r="Z115">
            <v>51278.89</v>
          </cell>
          <cell r="AA115">
            <v>51465.96</v>
          </cell>
          <cell r="AB115">
            <v>51463.42</v>
          </cell>
          <cell r="AC115">
            <v>51459</v>
          </cell>
          <cell r="AD115">
            <v>51732.41</v>
          </cell>
          <cell r="AE115">
            <v>50651.66</v>
          </cell>
          <cell r="AF115">
            <v>50467.45</v>
          </cell>
          <cell r="AG115">
            <v>50928.02</v>
          </cell>
          <cell r="AH115">
            <v>50928.04</v>
          </cell>
        </row>
        <row r="116">
          <cell r="B116">
            <v>40</v>
          </cell>
          <cell r="C116" t="str">
            <v>FIDUCOLDEX</v>
          </cell>
          <cell r="D116">
            <v>40464.870000000003</v>
          </cell>
          <cell r="E116">
            <v>40464.89</v>
          </cell>
          <cell r="F116">
            <v>40464.92</v>
          </cell>
          <cell r="G116">
            <v>40464.949999999997</v>
          </cell>
          <cell r="H116">
            <v>40464.980000000003</v>
          </cell>
          <cell r="I116">
            <v>40465.03</v>
          </cell>
          <cell r="J116">
            <v>40465.07</v>
          </cell>
          <cell r="K116">
            <v>40465.11</v>
          </cell>
          <cell r="L116">
            <v>40465.15</v>
          </cell>
          <cell r="M116">
            <v>40465.19</v>
          </cell>
          <cell r="N116">
            <v>40465.22</v>
          </cell>
          <cell r="O116">
            <v>40465.26</v>
          </cell>
          <cell r="P116">
            <v>40462.29</v>
          </cell>
          <cell r="Q116">
            <v>40461.43</v>
          </cell>
          <cell r="R116">
            <v>40460.559999999998</v>
          </cell>
          <cell r="S116">
            <v>40459.69</v>
          </cell>
          <cell r="T116">
            <v>40459.69</v>
          </cell>
          <cell r="U116">
            <v>40458.660000000003</v>
          </cell>
          <cell r="V116">
            <v>40458.660000000003</v>
          </cell>
          <cell r="W116">
            <v>40458.660000000003</v>
          </cell>
          <cell r="X116">
            <v>40458.67</v>
          </cell>
          <cell r="Y116">
            <v>40458.67</v>
          </cell>
          <cell r="Z116">
            <v>40458.67</v>
          </cell>
          <cell r="AA116">
            <v>40458.67</v>
          </cell>
          <cell r="AB116">
            <v>40458.67</v>
          </cell>
          <cell r="AC116">
            <v>40458.67</v>
          </cell>
          <cell r="AD116">
            <v>40458.67</v>
          </cell>
          <cell r="AE116">
            <v>40458.67</v>
          </cell>
          <cell r="AF116">
            <v>36616.61</v>
          </cell>
          <cell r="AG116">
            <v>36616.61</v>
          </cell>
          <cell r="AH116">
            <v>36616.61</v>
          </cell>
        </row>
        <row r="117">
          <cell r="B117">
            <v>42</v>
          </cell>
          <cell r="C117" t="str">
            <v>FIDUCIARIA DAVIVIENDA</v>
          </cell>
          <cell r="D117">
            <v>3365695.28</v>
          </cell>
          <cell r="E117">
            <v>3420888.65</v>
          </cell>
          <cell r="F117">
            <v>3470246.82</v>
          </cell>
          <cell r="G117">
            <v>3449081.17</v>
          </cell>
          <cell r="H117">
            <v>3547932.01</v>
          </cell>
          <cell r="I117">
            <v>3626526.58</v>
          </cell>
          <cell r="J117">
            <v>3713852.35</v>
          </cell>
          <cell r="K117">
            <v>3858065.74</v>
          </cell>
          <cell r="L117">
            <v>3950118.57</v>
          </cell>
          <cell r="M117">
            <v>3789166.59</v>
          </cell>
          <cell r="N117">
            <v>4165408.79</v>
          </cell>
          <cell r="O117">
            <v>4162844.72</v>
          </cell>
          <cell r="P117">
            <v>4150721.9</v>
          </cell>
          <cell r="Q117">
            <v>4179471.61</v>
          </cell>
          <cell r="R117">
            <v>4207237.55</v>
          </cell>
          <cell r="S117">
            <v>4229580.04</v>
          </cell>
          <cell r="T117">
            <v>4259695</v>
          </cell>
          <cell r="U117">
            <v>4305267.79</v>
          </cell>
          <cell r="V117">
            <v>4363329.7</v>
          </cell>
          <cell r="W117">
            <v>4453818.8</v>
          </cell>
          <cell r="X117">
            <v>4615287.34</v>
          </cell>
          <cell r="Y117">
            <v>4586550.12</v>
          </cell>
          <cell r="Z117">
            <v>4512603.95</v>
          </cell>
          <cell r="AA117">
            <v>4254464</v>
          </cell>
          <cell r="AB117">
            <v>4278294.2</v>
          </cell>
          <cell r="AC117">
            <v>4317805.29</v>
          </cell>
          <cell r="AD117">
            <v>4399697.5199999996</v>
          </cell>
          <cell r="AE117">
            <v>4472511.68</v>
          </cell>
          <cell r="AF117">
            <v>4475468.63</v>
          </cell>
          <cell r="AG117">
            <v>4559799.54</v>
          </cell>
          <cell r="AH117">
            <v>4627137.5599999996</v>
          </cell>
        </row>
        <row r="118">
          <cell r="B118">
            <v>49</v>
          </cell>
          <cell r="C118" t="str">
            <v>FIDUPETROL</v>
          </cell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</row>
        <row r="119">
          <cell r="B119">
            <v>56</v>
          </cell>
          <cell r="C119" t="str">
            <v>FIDUCIARIA COLSEGUROS</v>
          </cell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</row>
        <row r="120">
          <cell r="B120">
            <v>57</v>
          </cell>
          <cell r="C120" t="str">
            <v>FIDUPAIS</v>
          </cell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</row>
        <row r="121">
          <cell r="B121">
            <v>58</v>
          </cell>
          <cell r="C121" t="str">
            <v>GESTION FIDUCIARIA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/>
          <cell r="AC121"/>
          <cell r="AD121"/>
          <cell r="AE121"/>
          <cell r="AF121"/>
          <cell r="AG121"/>
          <cell r="AH121"/>
        </row>
        <row r="122">
          <cell r="B122">
            <v>59</v>
          </cell>
          <cell r="C122" t="str">
            <v>CREDICORP CAPITAL FIDUCIARIA</v>
          </cell>
          <cell r="D122"/>
          <cell r="E122"/>
          <cell r="F122"/>
          <cell r="G122">
            <v>905077.77</v>
          </cell>
          <cell r="H122">
            <v>947580.93</v>
          </cell>
          <cell r="I122">
            <v>997202.98</v>
          </cell>
          <cell r="J122">
            <v>862133.65</v>
          </cell>
          <cell r="K122">
            <v>1061858</v>
          </cell>
          <cell r="L122">
            <v>1056984.78</v>
          </cell>
          <cell r="M122">
            <v>1168186.6499999999</v>
          </cell>
          <cell r="N122">
            <v>1221416.44</v>
          </cell>
          <cell r="O122">
            <v>1022021.2</v>
          </cell>
          <cell r="P122">
            <v>1145722.8700000001</v>
          </cell>
          <cell r="Q122">
            <v>1131607.97</v>
          </cell>
          <cell r="R122">
            <v>1211796.51</v>
          </cell>
          <cell r="S122">
            <v>1244922.76</v>
          </cell>
          <cell r="T122">
            <v>1311232.03</v>
          </cell>
          <cell r="U122">
            <v>1367440.5</v>
          </cell>
          <cell r="V122">
            <v>1410643.97</v>
          </cell>
          <cell r="W122">
            <v>1547646.45</v>
          </cell>
          <cell r="X122">
            <v>1551703.19</v>
          </cell>
          <cell r="Y122">
            <v>1454863.44</v>
          </cell>
          <cell r="Z122">
            <v>1536948.84</v>
          </cell>
          <cell r="AA122">
            <v>1503133.05</v>
          </cell>
          <cell r="AB122">
            <v>1596124.24</v>
          </cell>
          <cell r="AC122">
            <v>1627496.6</v>
          </cell>
          <cell r="AD122">
            <v>1696863.7</v>
          </cell>
          <cell r="AE122">
            <v>1763019.99</v>
          </cell>
          <cell r="AF122">
            <v>1824389.73</v>
          </cell>
          <cell r="AG122">
            <v>1873834.21</v>
          </cell>
          <cell r="AH122">
            <v>2062530.72</v>
          </cell>
        </row>
        <row r="123">
          <cell r="B123">
            <v>60</v>
          </cell>
          <cell r="C123" t="str">
            <v>FIDUCIARIA BNP PARIBAS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</row>
        <row r="124">
          <cell r="B124">
            <v>61</v>
          </cell>
          <cell r="C124" t="str">
            <v>FIDUCIARIA BTG PACTUAL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</row>
        <row r="125">
          <cell r="B125">
            <v>62</v>
          </cell>
          <cell r="C125" t="str">
            <v>FIDUCIARIA COOMEVA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>
            <v>0</v>
          </cell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</row>
        <row r="126">
          <cell r="B126">
            <v>63</v>
          </cell>
          <cell r="C126" t="str">
            <v>FIDUCIARIA RENTA 4 GLOBAL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>
            <v>0</v>
          </cell>
        </row>
        <row r="127">
          <cell r="B127">
            <v>64</v>
          </cell>
          <cell r="C127" t="str">
            <v>SANTANDER SECURITIES SERVICES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</row>
        <row r="132">
          <cell r="B132">
            <v>3</v>
          </cell>
          <cell r="C132" t="str">
            <v>BBVA FIDUCIARIA</v>
          </cell>
          <cell r="D132">
            <v>677390.31</v>
          </cell>
          <cell r="E132">
            <v>459928.23</v>
          </cell>
          <cell r="F132">
            <v>493664.79</v>
          </cell>
          <cell r="G132">
            <v>518500.07</v>
          </cell>
          <cell r="H132">
            <v>564725.66</v>
          </cell>
          <cell r="I132">
            <v>477767.94</v>
          </cell>
          <cell r="J132">
            <v>747663.61</v>
          </cell>
          <cell r="K132">
            <v>672065.99</v>
          </cell>
          <cell r="L132">
            <v>716368.65</v>
          </cell>
          <cell r="M132">
            <v>847687.34</v>
          </cell>
          <cell r="N132">
            <v>644495.88</v>
          </cell>
          <cell r="O132">
            <v>781563.21</v>
          </cell>
          <cell r="P132">
            <v>753743.23</v>
          </cell>
          <cell r="Q132">
            <v>925232.32</v>
          </cell>
          <cell r="R132">
            <v>1230552.18</v>
          </cell>
          <cell r="S132">
            <v>1250558.3500000001</v>
          </cell>
          <cell r="T132">
            <v>738603.38</v>
          </cell>
          <cell r="U132">
            <v>1413721.76</v>
          </cell>
          <cell r="V132">
            <v>1187654.17</v>
          </cell>
          <cell r="W132">
            <v>1197821.6599999999</v>
          </cell>
          <cell r="X132">
            <v>1175921.3400000001</v>
          </cell>
          <cell r="Y132">
            <v>1155909.8500000001</v>
          </cell>
          <cell r="Z132">
            <v>1172269.31</v>
          </cell>
          <cell r="AA132">
            <v>1394675.31</v>
          </cell>
          <cell r="AB132">
            <v>1301185.31</v>
          </cell>
          <cell r="AC132">
            <v>1199958.6200000001</v>
          </cell>
          <cell r="AD132">
            <v>1260510.43</v>
          </cell>
          <cell r="AE132">
            <v>1199958.6200000001</v>
          </cell>
          <cell r="AF132">
            <v>1249007</v>
          </cell>
          <cell r="AG132">
            <v>1267471.6000000001</v>
          </cell>
          <cell r="AH132">
            <v>1239650.8899999999</v>
          </cell>
        </row>
        <row r="133">
          <cell r="B133">
            <v>4</v>
          </cell>
          <cell r="C133" t="str">
            <v>ITAÚ SECURITIES SERVICES</v>
          </cell>
          <cell r="D133">
            <v>394723.1</v>
          </cell>
          <cell r="E133">
            <v>403047.81</v>
          </cell>
          <cell r="F133">
            <v>408777.5</v>
          </cell>
          <cell r="G133">
            <v>439344</v>
          </cell>
          <cell r="H133">
            <v>503065</v>
          </cell>
          <cell r="I133">
            <v>498163</v>
          </cell>
          <cell r="J133">
            <v>498176</v>
          </cell>
          <cell r="K133">
            <v>505421</v>
          </cell>
          <cell r="L133">
            <v>511092</v>
          </cell>
          <cell r="M133">
            <v>519108</v>
          </cell>
          <cell r="N133">
            <v>510208</v>
          </cell>
          <cell r="O133">
            <v>440790</v>
          </cell>
          <cell r="P133">
            <v>447110</v>
          </cell>
          <cell r="Q133">
            <v>432946</v>
          </cell>
          <cell r="R133">
            <v>454724</v>
          </cell>
          <cell r="S133">
            <v>458142</v>
          </cell>
          <cell r="T133">
            <v>477599</v>
          </cell>
          <cell r="U133">
            <v>473786</v>
          </cell>
          <cell r="V133">
            <v>499438</v>
          </cell>
          <cell r="W133">
            <v>491599</v>
          </cell>
          <cell r="X133">
            <v>454945</v>
          </cell>
          <cell r="Y133">
            <v>458765</v>
          </cell>
          <cell r="Z133">
            <v>538459</v>
          </cell>
          <cell r="AA133">
            <v>323848</v>
          </cell>
          <cell r="AB133">
            <v>326744</v>
          </cell>
          <cell r="AC133">
            <v>307520</v>
          </cell>
          <cell r="AD133">
            <v>328896</v>
          </cell>
          <cell r="AE133">
            <v>321696</v>
          </cell>
          <cell r="AF133">
            <v>29283</v>
          </cell>
          <cell r="AG133">
            <v>29283</v>
          </cell>
          <cell r="AH133">
            <v>29283</v>
          </cell>
        </row>
        <row r="134">
          <cell r="B134">
            <v>6</v>
          </cell>
          <cell r="C134" t="str">
            <v>FIDUCIARIA COLMENA</v>
          </cell>
          <cell r="D134">
            <v>217539</v>
          </cell>
          <cell r="E134">
            <v>218532.71</v>
          </cell>
          <cell r="F134">
            <v>217448.13</v>
          </cell>
          <cell r="G134">
            <v>218604.18</v>
          </cell>
          <cell r="H134">
            <v>217430.32</v>
          </cell>
          <cell r="I134">
            <v>217584.8</v>
          </cell>
          <cell r="J134">
            <v>218739.72</v>
          </cell>
          <cell r="K134">
            <v>217692.68</v>
          </cell>
          <cell r="L134">
            <v>217426.57</v>
          </cell>
          <cell r="M134">
            <v>218825.08</v>
          </cell>
          <cell r="N134">
            <v>219571.28</v>
          </cell>
          <cell r="O134">
            <v>214876.58</v>
          </cell>
          <cell r="P134">
            <v>215087.96</v>
          </cell>
          <cell r="Q134">
            <v>217007.21</v>
          </cell>
          <cell r="R134">
            <v>215117.12</v>
          </cell>
          <cell r="S134">
            <v>215117.12</v>
          </cell>
          <cell r="T134">
            <v>187254.39</v>
          </cell>
          <cell r="U134">
            <v>185252.91</v>
          </cell>
          <cell r="V134">
            <v>185458.21</v>
          </cell>
          <cell r="W134">
            <v>185386.54</v>
          </cell>
          <cell r="X134">
            <v>302755.34000000003</v>
          </cell>
          <cell r="Y134">
            <v>302794.57</v>
          </cell>
          <cell r="Z134">
            <v>304882.28999999998</v>
          </cell>
          <cell r="AA134">
            <v>293743.71999999997</v>
          </cell>
          <cell r="AB134">
            <v>295186.68</v>
          </cell>
          <cell r="AC134">
            <v>492323.67</v>
          </cell>
          <cell r="AD134">
            <v>512501.4</v>
          </cell>
          <cell r="AE134">
            <v>510760.58</v>
          </cell>
          <cell r="AF134">
            <v>512229.51</v>
          </cell>
          <cell r="AG134">
            <v>513047.08</v>
          </cell>
          <cell r="AH134">
            <v>512231.98</v>
          </cell>
        </row>
        <row r="135">
          <cell r="B135">
            <v>7</v>
          </cell>
          <cell r="C135" t="str">
            <v>OLD MUTUAL FIDUCIARIA</v>
          </cell>
          <cell r="D135">
            <v>0</v>
          </cell>
          <cell r="E135">
            <v>0</v>
          </cell>
          <cell r="F135">
            <v>0</v>
          </cell>
          <cell r="G135"/>
          <cell r="H135">
            <v>0</v>
          </cell>
          <cell r="I135">
            <v>0</v>
          </cell>
          <cell r="J135"/>
          <cell r="K135">
            <v>0</v>
          </cell>
          <cell r="L135">
            <v>0</v>
          </cell>
          <cell r="M135">
            <v>0</v>
          </cell>
          <cell r="N135"/>
          <cell r="O135">
            <v>0</v>
          </cell>
          <cell r="P135"/>
          <cell r="Q135">
            <v>0</v>
          </cell>
          <cell r="R135"/>
          <cell r="S135"/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/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/>
        </row>
        <row r="136">
          <cell r="B136">
            <v>12</v>
          </cell>
          <cell r="C136" t="str">
            <v>FIDUCIARIA LA PREVISORA</v>
          </cell>
          <cell r="D136">
            <v>100940.12</v>
          </cell>
          <cell r="E136">
            <v>100641.49</v>
          </cell>
          <cell r="F136">
            <v>100787.6</v>
          </cell>
          <cell r="G136">
            <v>100638.74</v>
          </cell>
          <cell r="H136">
            <v>100364.44</v>
          </cell>
          <cell r="I136">
            <v>100364.44</v>
          </cell>
          <cell r="J136">
            <v>97980</v>
          </cell>
          <cell r="K136">
            <v>96155</v>
          </cell>
          <cell r="L136">
            <v>96312</v>
          </cell>
          <cell r="M136">
            <v>96455.2</v>
          </cell>
          <cell r="N136">
            <v>93480.26</v>
          </cell>
          <cell r="O136">
            <v>93613.81</v>
          </cell>
          <cell r="P136">
            <v>93735</v>
          </cell>
          <cell r="Q136">
            <v>93851.74</v>
          </cell>
          <cell r="R136">
            <v>93986.4</v>
          </cell>
          <cell r="S136">
            <v>94106.63</v>
          </cell>
          <cell r="T136">
            <v>93868.56</v>
          </cell>
          <cell r="U136">
            <v>93971.54</v>
          </cell>
          <cell r="V136">
            <v>91819.92</v>
          </cell>
          <cell r="W136">
            <v>91885.08</v>
          </cell>
          <cell r="X136">
            <v>91965.51</v>
          </cell>
          <cell r="Y136">
            <v>92042.86</v>
          </cell>
          <cell r="Z136">
            <v>85818.45</v>
          </cell>
          <cell r="AA136">
            <v>85870.63</v>
          </cell>
          <cell r="AB136">
            <v>85924.42</v>
          </cell>
          <cell r="AC136">
            <v>85969</v>
          </cell>
          <cell r="AD136">
            <v>184222.6</v>
          </cell>
          <cell r="AE136">
            <v>184655.48</v>
          </cell>
          <cell r="AF136">
            <v>183401.96</v>
          </cell>
          <cell r="AG136">
            <v>183718.13</v>
          </cell>
          <cell r="AH136">
            <v>180581.81</v>
          </cell>
        </row>
        <row r="137">
          <cell r="B137">
            <v>15</v>
          </cell>
          <cell r="C137" t="str">
            <v>FIDUCIARIA FIDUCOR</v>
          </cell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</row>
        <row r="138">
          <cell r="B138">
            <v>16</v>
          </cell>
          <cell r="C138" t="str">
            <v>ALIANZA FIDUCIARIA</v>
          </cell>
          <cell r="D138">
            <v>1738503</v>
          </cell>
          <cell r="E138">
            <v>1787470.78</v>
          </cell>
          <cell r="F138">
            <v>1807350.21</v>
          </cell>
          <cell r="G138">
            <v>1871963</v>
          </cell>
          <cell r="H138">
            <v>1884519.51</v>
          </cell>
          <cell r="I138">
            <v>1920338.81</v>
          </cell>
          <cell r="J138">
            <v>1983492.37</v>
          </cell>
          <cell r="K138">
            <v>2038637</v>
          </cell>
          <cell r="L138">
            <v>2249185.23</v>
          </cell>
          <cell r="M138">
            <v>2246586.9300000002</v>
          </cell>
          <cell r="N138">
            <v>2312390</v>
          </cell>
          <cell r="O138">
            <v>2423402</v>
          </cell>
          <cell r="P138">
            <v>2481077.81</v>
          </cell>
          <cell r="Q138">
            <v>2503795</v>
          </cell>
          <cell r="R138">
            <v>2525199.35</v>
          </cell>
          <cell r="S138">
            <v>2695362.47</v>
          </cell>
          <cell r="T138">
            <v>2705942</v>
          </cell>
          <cell r="U138">
            <v>2785333.77</v>
          </cell>
          <cell r="V138">
            <v>2872532</v>
          </cell>
          <cell r="W138">
            <v>2932725</v>
          </cell>
          <cell r="X138">
            <v>2882286.63</v>
          </cell>
          <cell r="Y138">
            <v>2941507</v>
          </cell>
          <cell r="Z138">
            <v>3114766.65</v>
          </cell>
          <cell r="AA138">
            <v>3986456.74</v>
          </cell>
          <cell r="AB138">
            <v>4178289.47</v>
          </cell>
          <cell r="AC138">
            <v>4312108.26</v>
          </cell>
          <cell r="AD138">
            <v>5034479.4400000004</v>
          </cell>
          <cell r="AE138">
            <v>5109601</v>
          </cell>
          <cell r="AF138">
            <v>5227980.67</v>
          </cell>
          <cell r="AG138">
            <v>5300230.37</v>
          </cell>
          <cell r="AH138">
            <v>5304589.3</v>
          </cell>
        </row>
        <row r="139">
          <cell r="B139">
            <v>18</v>
          </cell>
          <cell r="C139" t="str">
            <v>FIDUCIARIA POPULAR</v>
          </cell>
          <cell r="D139">
            <v>584013.4</v>
          </cell>
          <cell r="E139"/>
          <cell r="F139">
            <v>578790.61</v>
          </cell>
          <cell r="G139">
            <v>596086.18000000005</v>
          </cell>
          <cell r="H139">
            <v>585639.88</v>
          </cell>
          <cell r="I139">
            <v>579963.25</v>
          </cell>
          <cell r="J139">
            <v>583240.54</v>
          </cell>
          <cell r="K139">
            <v>577112.59</v>
          </cell>
          <cell r="L139">
            <v>595711.54</v>
          </cell>
          <cell r="M139">
            <v>693856.14</v>
          </cell>
          <cell r="N139">
            <v>748291.82</v>
          </cell>
          <cell r="O139">
            <v>584883.49</v>
          </cell>
          <cell r="P139">
            <v>732758.27</v>
          </cell>
          <cell r="Q139">
            <v>712122.08</v>
          </cell>
          <cell r="R139">
            <v>750867.42</v>
          </cell>
          <cell r="S139">
            <v>724063.72</v>
          </cell>
          <cell r="T139">
            <v>765803.67</v>
          </cell>
          <cell r="U139">
            <v>728581.44</v>
          </cell>
          <cell r="V139">
            <v>777308.51</v>
          </cell>
          <cell r="W139">
            <v>782096.97</v>
          </cell>
          <cell r="X139">
            <v>786978.82</v>
          </cell>
          <cell r="Y139">
            <v>869698.65</v>
          </cell>
          <cell r="Z139">
            <v>778106.05</v>
          </cell>
          <cell r="AA139">
            <v>766852.98</v>
          </cell>
          <cell r="AB139">
            <v>760027.85</v>
          </cell>
          <cell r="AC139">
            <v>706887.15</v>
          </cell>
          <cell r="AD139">
            <v>705935</v>
          </cell>
          <cell r="AE139">
            <v>762718.82</v>
          </cell>
          <cell r="AF139">
            <v>775235.38</v>
          </cell>
          <cell r="AG139">
            <v>830838.91</v>
          </cell>
          <cell r="AH139">
            <v>782448.94</v>
          </cell>
        </row>
        <row r="140">
          <cell r="B140">
            <v>19</v>
          </cell>
          <cell r="C140" t="str">
            <v>FIDUCAFE</v>
          </cell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</row>
        <row r="141">
          <cell r="B141">
            <v>20</v>
          </cell>
          <cell r="C141" t="str">
            <v>FIDUCIARIA CORFICOLOMBIANA</v>
          </cell>
          <cell r="D141">
            <v>1074680.69</v>
          </cell>
          <cell r="E141">
            <v>1122961.0900000001</v>
          </cell>
          <cell r="F141">
            <v>1145278.26</v>
          </cell>
          <cell r="G141">
            <v>1119861.29</v>
          </cell>
          <cell r="H141">
            <v>1128172.8500000001</v>
          </cell>
          <cell r="I141">
            <v>1130915.8600000001</v>
          </cell>
          <cell r="J141">
            <v>1131907.8500000001</v>
          </cell>
          <cell r="K141">
            <v>1131545</v>
          </cell>
          <cell r="L141">
            <v>1130736</v>
          </cell>
          <cell r="M141">
            <v>1126707.6599999999</v>
          </cell>
          <cell r="N141">
            <v>1130746.54</v>
          </cell>
          <cell r="O141">
            <v>1329139.01</v>
          </cell>
          <cell r="P141">
            <v>1398113.21</v>
          </cell>
          <cell r="Q141">
            <v>1388066</v>
          </cell>
          <cell r="R141">
            <v>1397191.03</v>
          </cell>
          <cell r="S141">
            <v>1468176.52</v>
          </cell>
          <cell r="T141">
            <v>1479209.41</v>
          </cell>
          <cell r="U141">
            <v>1465340.97</v>
          </cell>
          <cell r="V141">
            <v>1468645.75</v>
          </cell>
          <cell r="W141">
            <v>1484097.1</v>
          </cell>
          <cell r="X141">
            <v>1593935.53</v>
          </cell>
          <cell r="Y141">
            <v>1601445.76</v>
          </cell>
          <cell r="Z141">
            <v>1602004.12</v>
          </cell>
          <cell r="AA141">
            <v>1678797.69</v>
          </cell>
          <cell r="AB141">
            <v>1685934.9</v>
          </cell>
          <cell r="AC141">
            <v>1690272.75</v>
          </cell>
          <cell r="AD141">
            <v>1708353.01</v>
          </cell>
          <cell r="AE141">
            <v>1724240.98</v>
          </cell>
          <cell r="AF141">
            <v>1732571.42</v>
          </cell>
          <cell r="AG141">
            <v>1744506.97</v>
          </cell>
          <cell r="AH141">
            <v>1742797.06</v>
          </cell>
        </row>
        <row r="142">
          <cell r="B142">
            <v>21</v>
          </cell>
          <cell r="C142" t="str">
            <v>FIDUCIARIA DE OCCIDENTE</v>
          </cell>
          <cell r="D142">
            <v>1712847</v>
          </cell>
          <cell r="E142">
            <v>1714502.62</v>
          </cell>
          <cell r="F142">
            <v>1720298.38</v>
          </cell>
          <cell r="G142">
            <v>1720301.42</v>
          </cell>
          <cell r="H142">
            <v>1730867.57</v>
          </cell>
          <cell r="I142">
            <v>1730871.79</v>
          </cell>
          <cell r="J142">
            <v>1735675.38</v>
          </cell>
          <cell r="K142">
            <v>1738888.3</v>
          </cell>
          <cell r="L142">
            <v>4363139.57</v>
          </cell>
          <cell r="M142">
            <v>4442146.1500000004</v>
          </cell>
          <cell r="N142">
            <v>4448303.59</v>
          </cell>
          <cell r="O142">
            <v>1723479.19</v>
          </cell>
          <cell r="P142">
            <v>1723109.26</v>
          </cell>
          <cell r="Q142">
            <v>1720664.98</v>
          </cell>
          <cell r="R142">
            <v>1722456.61</v>
          </cell>
          <cell r="S142">
            <v>1713813.12</v>
          </cell>
          <cell r="T142">
            <v>1754473.04</v>
          </cell>
          <cell r="U142">
            <v>1766854.3</v>
          </cell>
          <cell r="V142">
            <v>1746216.76</v>
          </cell>
          <cell r="W142">
            <v>1746513.83</v>
          </cell>
          <cell r="X142">
            <v>1754538.78</v>
          </cell>
          <cell r="Y142">
            <v>1787366.74</v>
          </cell>
          <cell r="Z142">
            <v>1722427.66</v>
          </cell>
          <cell r="AA142">
            <v>1723577.13</v>
          </cell>
          <cell r="AB142">
            <v>1721720.87</v>
          </cell>
          <cell r="AC142">
            <v>1716843.58</v>
          </cell>
          <cell r="AD142">
            <v>1723122.38</v>
          </cell>
          <cell r="AE142">
            <v>1921134.56</v>
          </cell>
          <cell r="AF142">
            <v>1718338.59</v>
          </cell>
          <cell r="AG142">
            <v>1713367.4</v>
          </cell>
          <cell r="AH142">
            <v>1713605.72</v>
          </cell>
        </row>
        <row r="143">
          <cell r="B143">
            <v>22</v>
          </cell>
          <cell r="C143" t="str">
            <v>FIDUCIARIA BOGOTA</v>
          </cell>
          <cell r="D143">
            <v>7243698.5199999996</v>
          </cell>
          <cell r="E143">
            <v>7185027.9400000004</v>
          </cell>
          <cell r="F143">
            <v>7124598.0099999998</v>
          </cell>
          <cell r="G143">
            <v>7099851.0800000001</v>
          </cell>
          <cell r="H143">
            <v>7174573.9800000004</v>
          </cell>
          <cell r="I143">
            <v>7397050.6900000004</v>
          </cell>
          <cell r="J143">
            <v>7538735.0700000003</v>
          </cell>
          <cell r="K143">
            <v>7480854.3799999999</v>
          </cell>
          <cell r="L143">
            <v>7476909.0300000003</v>
          </cell>
          <cell r="M143">
            <v>7533988.1500000004</v>
          </cell>
          <cell r="N143">
            <v>7513761.9199999999</v>
          </cell>
          <cell r="O143">
            <v>7931611.4400000004</v>
          </cell>
          <cell r="P143">
            <v>8089655.8300000001</v>
          </cell>
          <cell r="Q143">
            <v>8103847.46</v>
          </cell>
          <cell r="R143">
            <v>8086129.71</v>
          </cell>
          <cell r="S143">
            <v>8020757.6399999997</v>
          </cell>
          <cell r="T143">
            <v>8059821.4000000004</v>
          </cell>
          <cell r="U143">
            <v>8013194.4000000004</v>
          </cell>
          <cell r="V143">
            <v>7045187</v>
          </cell>
          <cell r="W143">
            <v>6996516.96</v>
          </cell>
          <cell r="X143">
            <v>7013227.2800000003</v>
          </cell>
          <cell r="Y143">
            <v>7232441.2199999997</v>
          </cell>
          <cell r="Z143">
            <v>7284838.5899999999</v>
          </cell>
          <cell r="AA143">
            <v>7332153.2999999998</v>
          </cell>
          <cell r="AB143">
            <v>7717053.5999999996</v>
          </cell>
          <cell r="AC143">
            <v>7760529.5599999996</v>
          </cell>
          <cell r="AD143">
            <v>7702415.4900000002</v>
          </cell>
          <cell r="AE143">
            <v>7912950.9199999999</v>
          </cell>
          <cell r="AF143">
            <v>8100224.5499999998</v>
          </cell>
          <cell r="AG143">
            <v>8198023.3099999996</v>
          </cell>
          <cell r="AH143">
            <v>8169885.2300000004</v>
          </cell>
        </row>
        <row r="144">
          <cell r="B144">
            <v>23</v>
          </cell>
          <cell r="C144" t="str">
            <v>ITAÚ ASSET MANAGEMENT</v>
          </cell>
          <cell r="D144">
            <v>3978574</v>
          </cell>
          <cell r="E144">
            <v>3989299</v>
          </cell>
          <cell r="F144">
            <v>3993568</v>
          </cell>
          <cell r="G144">
            <v>4026647</v>
          </cell>
          <cell r="H144">
            <v>4136644.6</v>
          </cell>
          <cell r="I144">
            <v>4196910.04</v>
          </cell>
          <cell r="J144">
            <v>4246795</v>
          </cell>
          <cell r="K144">
            <v>4502743.24</v>
          </cell>
          <cell r="L144">
            <v>4675701.3499999996</v>
          </cell>
          <cell r="M144">
            <v>4842302.9000000004</v>
          </cell>
          <cell r="N144">
            <v>4962210.99</v>
          </cell>
          <cell r="O144">
            <v>5374934.9900000002</v>
          </cell>
          <cell r="P144">
            <v>5863989.6799999997</v>
          </cell>
          <cell r="Q144">
            <v>5967671</v>
          </cell>
          <cell r="R144">
            <v>6034729.7800000003</v>
          </cell>
          <cell r="S144">
            <v>6010297.2000000002</v>
          </cell>
          <cell r="T144">
            <v>6038405.1399999997</v>
          </cell>
          <cell r="U144">
            <v>6142850.7999999998</v>
          </cell>
          <cell r="V144">
            <v>6315063.9100000001</v>
          </cell>
          <cell r="W144">
            <v>6328695.3499999996</v>
          </cell>
          <cell r="X144">
            <v>6375575.2400000002</v>
          </cell>
          <cell r="Y144">
            <v>6524601.3700000001</v>
          </cell>
          <cell r="Z144">
            <v>6944057.5099999998</v>
          </cell>
          <cell r="AA144">
            <v>6797990.0499999998</v>
          </cell>
          <cell r="AB144">
            <v>6994509.5300000003</v>
          </cell>
          <cell r="AC144">
            <v>6932867.9800000004</v>
          </cell>
          <cell r="AD144">
            <v>6898780.6799999997</v>
          </cell>
          <cell r="AE144">
            <v>7101706.5999999996</v>
          </cell>
          <cell r="AF144">
            <v>7246347.8700000001</v>
          </cell>
          <cell r="AG144">
            <v>7382221.5700000003</v>
          </cell>
          <cell r="AH144">
            <v>7828307.8600000003</v>
          </cell>
        </row>
        <row r="145">
          <cell r="B145">
            <v>24</v>
          </cell>
          <cell r="C145" t="str">
            <v>CITITRUST COLOMBIA</v>
          </cell>
          <cell r="D145">
            <v>402674</v>
          </cell>
          <cell r="E145">
            <v>391663.78</v>
          </cell>
          <cell r="F145">
            <v>374796.09</v>
          </cell>
          <cell r="G145">
            <v>435665</v>
          </cell>
          <cell r="H145">
            <v>441827</v>
          </cell>
          <cell r="I145">
            <v>433993</v>
          </cell>
          <cell r="J145">
            <v>446778</v>
          </cell>
          <cell r="K145">
            <v>438831</v>
          </cell>
          <cell r="L145">
            <v>441967</v>
          </cell>
          <cell r="M145">
            <v>448000</v>
          </cell>
          <cell r="N145">
            <v>457470</v>
          </cell>
          <cell r="O145">
            <v>451439.31</v>
          </cell>
          <cell r="P145">
            <v>458886</v>
          </cell>
          <cell r="Q145">
            <v>468246</v>
          </cell>
          <cell r="R145">
            <v>433970.42</v>
          </cell>
          <cell r="S145">
            <v>449132.34</v>
          </cell>
          <cell r="T145">
            <v>431687.31</v>
          </cell>
          <cell r="U145">
            <v>440877</v>
          </cell>
          <cell r="V145">
            <v>412929</v>
          </cell>
          <cell r="W145">
            <v>456928</v>
          </cell>
          <cell r="X145">
            <v>462566.34</v>
          </cell>
          <cell r="Y145">
            <v>409343</v>
          </cell>
          <cell r="Z145">
            <v>410611</v>
          </cell>
          <cell r="AA145">
            <v>201511</v>
          </cell>
          <cell r="AB145">
            <v>383001</v>
          </cell>
          <cell r="AC145">
            <v>389359</v>
          </cell>
          <cell r="AD145">
            <v>365005</v>
          </cell>
          <cell r="AE145">
            <v>253300</v>
          </cell>
          <cell r="AF145">
            <v>259492</v>
          </cell>
          <cell r="AG145">
            <v>256484</v>
          </cell>
          <cell r="AH145">
            <v>254111</v>
          </cell>
        </row>
        <row r="146">
          <cell r="B146">
            <v>25</v>
          </cell>
          <cell r="C146" t="str">
            <v>FIDUCIARIA COLPATRIA</v>
          </cell>
          <cell r="D146">
            <v>1758996.94</v>
          </cell>
          <cell r="E146">
            <v>1704374.96</v>
          </cell>
          <cell r="F146">
            <v>1705095.5</v>
          </cell>
          <cell r="G146">
            <v>1673316.39</v>
          </cell>
          <cell r="H146">
            <v>1822012.72</v>
          </cell>
          <cell r="I146">
            <v>1873135.36</v>
          </cell>
          <cell r="J146">
            <v>1958332.01</v>
          </cell>
          <cell r="K146">
            <v>2007139.54</v>
          </cell>
          <cell r="L146">
            <v>2011184.65</v>
          </cell>
          <cell r="M146">
            <v>1982245.98</v>
          </cell>
          <cell r="N146">
            <v>2023676.82</v>
          </cell>
          <cell r="O146">
            <v>2036452.74</v>
          </cell>
          <cell r="P146">
            <v>2046410.17</v>
          </cell>
          <cell r="Q146">
            <v>2029071.92</v>
          </cell>
          <cell r="R146">
            <v>2052539.05</v>
          </cell>
          <cell r="S146">
            <v>2054539.47</v>
          </cell>
          <cell r="T146">
            <v>2100740.17</v>
          </cell>
          <cell r="U146">
            <v>2171153.04</v>
          </cell>
          <cell r="V146">
            <v>2187047.34</v>
          </cell>
          <cell r="W146">
            <v>2162077.9300000002</v>
          </cell>
          <cell r="X146">
            <v>2189123.61</v>
          </cell>
          <cell r="Y146">
            <v>2213654.39</v>
          </cell>
          <cell r="Z146">
            <v>2165450.64</v>
          </cell>
          <cell r="AA146">
            <v>2042597.53</v>
          </cell>
          <cell r="AB146">
            <v>1852816.26</v>
          </cell>
          <cell r="AC146">
            <v>2009873.05</v>
          </cell>
          <cell r="AD146">
            <v>2000517.19</v>
          </cell>
          <cell r="AE146">
            <v>1983927.87</v>
          </cell>
          <cell r="AF146">
            <v>1975721.76</v>
          </cell>
          <cell r="AG146">
            <v>1739483.71</v>
          </cell>
          <cell r="AH146">
            <v>1849569.32</v>
          </cell>
        </row>
        <row r="147">
          <cell r="B147">
            <v>27</v>
          </cell>
          <cell r="C147" t="str">
            <v>FIDUCIARIA GNB</v>
          </cell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</row>
        <row r="148">
          <cell r="B148">
            <v>31</v>
          </cell>
          <cell r="C148" t="str">
            <v>FIDUCIARIA BANCOLOMBIA</v>
          </cell>
          <cell r="D148">
            <v>9783976.9399999995</v>
          </cell>
          <cell r="E148">
            <v>9872327.1600000001</v>
          </cell>
          <cell r="F148">
            <v>9837211.1999999993</v>
          </cell>
          <cell r="G148">
            <v>9960132.7599999998</v>
          </cell>
          <cell r="H148">
            <v>9856143.5899999999</v>
          </cell>
          <cell r="I148">
            <v>9919412.3900000006</v>
          </cell>
          <cell r="J148">
            <v>9876986.9900000002</v>
          </cell>
          <cell r="K148">
            <v>10134724.630000001</v>
          </cell>
          <cell r="L148">
            <v>10172566.039999999</v>
          </cell>
          <cell r="M148">
            <v>10201757.460000001</v>
          </cell>
          <cell r="N148">
            <v>10432079</v>
          </cell>
          <cell r="O148">
            <v>9172508.8200000003</v>
          </cell>
          <cell r="P148">
            <v>9248853.3699999992</v>
          </cell>
          <cell r="Q148">
            <v>9475468.7799999993</v>
          </cell>
          <cell r="R148">
            <v>9444827.5</v>
          </cell>
          <cell r="S148">
            <v>9552043.5899999999</v>
          </cell>
          <cell r="T148">
            <v>9659409.1400000006</v>
          </cell>
          <cell r="U148">
            <v>9593549.4399999995</v>
          </cell>
          <cell r="V148">
            <v>9581343.8699999992</v>
          </cell>
          <cell r="W148">
            <v>9794661.4399999995</v>
          </cell>
          <cell r="X148">
            <v>9759009.7200000007</v>
          </cell>
          <cell r="Y148">
            <v>9642912.9299999997</v>
          </cell>
          <cell r="Z148">
            <v>9237323.6300000008</v>
          </cell>
          <cell r="AA148">
            <v>8614294.8399999999</v>
          </cell>
          <cell r="AB148">
            <v>8778152.7400000002</v>
          </cell>
          <cell r="AC148">
            <v>8745422.2100000009</v>
          </cell>
          <cell r="AD148">
            <v>8516461.9600000009</v>
          </cell>
          <cell r="AE148">
            <v>8556858.75</v>
          </cell>
          <cell r="AF148">
            <v>8610870.0099999998</v>
          </cell>
          <cell r="AG148">
            <v>8584123.3100000005</v>
          </cell>
          <cell r="AH148">
            <v>8560716.4600000009</v>
          </cell>
        </row>
        <row r="149">
          <cell r="B149">
            <v>33</v>
          </cell>
          <cell r="C149" t="str">
            <v>ACCION FIDUCIARIA</v>
          </cell>
          <cell r="D149">
            <v>844444.17</v>
          </cell>
          <cell r="E149">
            <v>1020788.21</v>
          </cell>
          <cell r="F149">
            <v>1027968.88</v>
          </cell>
          <cell r="G149">
            <v>1027497.65</v>
          </cell>
          <cell r="H149">
            <v>1020735.24</v>
          </cell>
          <cell r="I149">
            <v>1031232.95</v>
          </cell>
          <cell r="J149">
            <v>1031855.46</v>
          </cell>
          <cell r="K149">
            <v>1025395.09</v>
          </cell>
          <cell r="L149">
            <v>1037069.01</v>
          </cell>
          <cell r="M149">
            <v>1037908.39</v>
          </cell>
          <cell r="N149">
            <v>1034635.66</v>
          </cell>
          <cell r="O149">
            <v>1017753.78</v>
          </cell>
          <cell r="P149">
            <v>1052331.54</v>
          </cell>
          <cell r="Q149">
            <v>1130308.6100000001</v>
          </cell>
          <cell r="R149">
            <v>1143930.3999999999</v>
          </cell>
          <cell r="S149">
            <v>1264094.31</v>
          </cell>
          <cell r="T149">
            <v>1250648.3500000001</v>
          </cell>
          <cell r="U149">
            <v>1310001.72</v>
          </cell>
          <cell r="V149">
            <v>1323417.57</v>
          </cell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</row>
        <row r="150">
          <cell r="B150">
            <v>34</v>
          </cell>
          <cell r="C150" t="str">
            <v>SERVITRUST GNB SUDAMERIS</v>
          </cell>
          <cell r="D150">
            <v>1596443</v>
          </cell>
          <cell r="E150">
            <v>1573716</v>
          </cell>
          <cell r="F150">
            <v>1756084</v>
          </cell>
          <cell r="G150">
            <v>1761215</v>
          </cell>
          <cell r="H150">
            <v>1626964</v>
          </cell>
          <cell r="I150">
            <v>1724190</v>
          </cell>
          <cell r="J150">
            <v>1804493</v>
          </cell>
          <cell r="K150">
            <v>1777061</v>
          </cell>
          <cell r="L150">
            <v>1764449</v>
          </cell>
          <cell r="M150">
            <v>1796934</v>
          </cell>
          <cell r="N150">
            <v>1813366</v>
          </cell>
          <cell r="O150">
            <v>1777907</v>
          </cell>
          <cell r="P150">
            <v>1598938</v>
          </cell>
          <cell r="Q150">
            <v>1631374</v>
          </cell>
          <cell r="R150">
            <v>1620190</v>
          </cell>
          <cell r="S150">
            <v>1621494</v>
          </cell>
          <cell r="T150">
            <v>1649939</v>
          </cell>
          <cell r="U150">
            <v>1754325</v>
          </cell>
          <cell r="V150">
            <v>1758240</v>
          </cell>
          <cell r="W150">
            <v>1831711</v>
          </cell>
          <cell r="X150">
            <v>1893495</v>
          </cell>
          <cell r="Y150">
            <v>1884651</v>
          </cell>
          <cell r="Z150">
            <v>2236182</v>
          </cell>
          <cell r="AA150">
            <v>2364176</v>
          </cell>
          <cell r="AB150">
            <v>2263969</v>
          </cell>
          <cell r="AC150">
            <v>2305476</v>
          </cell>
          <cell r="AD150">
            <v>2324656</v>
          </cell>
          <cell r="AE150">
            <v>2313145</v>
          </cell>
          <cell r="AF150">
            <v>2322412</v>
          </cell>
          <cell r="AG150">
            <v>2316257</v>
          </cell>
          <cell r="AH150">
            <v>2321281</v>
          </cell>
        </row>
        <row r="151">
          <cell r="B151">
            <v>38</v>
          </cell>
          <cell r="C151" t="str">
            <v>FIDUCIARIA CENTRAL</v>
          </cell>
          <cell r="D151"/>
          <cell r="E151">
            <v>326464</v>
          </cell>
          <cell r="F151">
            <v>376882</v>
          </cell>
          <cell r="G151">
            <v>383957</v>
          </cell>
          <cell r="H151">
            <v>361560</v>
          </cell>
          <cell r="I151">
            <v>359983.78</v>
          </cell>
          <cell r="J151">
            <v>367313.38</v>
          </cell>
          <cell r="K151">
            <v>375721.78</v>
          </cell>
          <cell r="L151">
            <v>365267.47</v>
          </cell>
          <cell r="M151">
            <v>467243.44</v>
          </cell>
          <cell r="N151">
            <v>493206.34</v>
          </cell>
          <cell r="O151">
            <v>716806.96</v>
          </cell>
          <cell r="P151">
            <v>684788.68</v>
          </cell>
          <cell r="Q151">
            <v>669775.18000000005</v>
          </cell>
          <cell r="R151">
            <v>672415.58</v>
          </cell>
          <cell r="S151">
            <v>656077.5</v>
          </cell>
          <cell r="T151">
            <v>625276.09</v>
          </cell>
          <cell r="U151">
            <v>630751.39</v>
          </cell>
          <cell r="V151">
            <v>658490.57999999996</v>
          </cell>
          <cell r="W151">
            <v>667446.42000000004</v>
          </cell>
          <cell r="X151">
            <v>702854.77</v>
          </cell>
          <cell r="Y151">
            <v>775910.73</v>
          </cell>
          <cell r="Z151">
            <v>761306.5</v>
          </cell>
          <cell r="AA151">
            <v>734677.06</v>
          </cell>
          <cell r="AB151">
            <v>626145.85</v>
          </cell>
          <cell r="AC151">
            <v>595261.52</v>
          </cell>
          <cell r="AD151">
            <v>579751.79</v>
          </cell>
          <cell r="AE151">
            <v>532219.62</v>
          </cell>
          <cell r="AF151">
            <v>497111.1</v>
          </cell>
          <cell r="AG151">
            <v>461893.54</v>
          </cell>
          <cell r="AH151">
            <v>441166.94</v>
          </cell>
        </row>
        <row r="152">
          <cell r="B152">
            <v>39</v>
          </cell>
          <cell r="C152" t="str">
            <v>FIDUAGRARIA</v>
          </cell>
          <cell r="D152">
            <v>166282.67000000001</v>
          </cell>
          <cell r="E152">
            <v>231749.82</v>
          </cell>
          <cell r="F152">
            <v>230648.31</v>
          </cell>
          <cell r="G152">
            <v>230648.31</v>
          </cell>
          <cell r="H152">
            <v>227324.47</v>
          </cell>
          <cell r="I152">
            <v>223654.91</v>
          </cell>
          <cell r="J152">
            <v>287833.96000000002</v>
          </cell>
          <cell r="K152">
            <v>290417.53999999998</v>
          </cell>
          <cell r="L152">
            <v>295189.89</v>
          </cell>
          <cell r="M152">
            <v>305612.36</v>
          </cell>
          <cell r="N152">
            <v>305810.90999999997</v>
          </cell>
          <cell r="O152">
            <v>361920.38</v>
          </cell>
          <cell r="P152">
            <v>389417.35</v>
          </cell>
          <cell r="Q152">
            <v>409011.47</v>
          </cell>
          <cell r="R152">
            <v>409695.34</v>
          </cell>
          <cell r="S152">
            <v>392286.67</v>
          </cell>
          <cell r="T152">
            <v>400965.78</v>
          </cell>
          <cell r="U152">
            <v>428021.27</v>
          </cell>
          <cell r="V152">
            <v>398325.78</v>
          </cell>
          <cell r="W152">
            <v>398834.26</v>
          </cell>
          <cell r="X152">
            <v>397902.95</v>
          </cell>
          <cell r="Y152">
            <v>390756.2</v>
          </cell>
          <cell r="Z152">
            <v>382726.88</v>
          </cell>
          <cell r="AA152">
            <v>382067.72</v>
          </cell>
          <cell r="AB152">
            <v>372338.14</v>
          </cell>
          <cell r="AC152">
            <v>365811.69</v>
          </cell>
          <cell r="AD152">
            <v>361186.64</v>
          </cell>
          <cell r="AE152">
            <v>356782.28</v>
          </cell>
          <cell r="AF152">
            <v>358274.94</v>
          </cell>
          <cell r="AG152">
            <v>365682.43</v>
          </cell>
          <cell r="AH152">
            <v>365503.52</v>
          </cell>
        </row>
        <row r="153">
          <cell r="B153">
            <v>40</v>
          </cell>
          <cell r="C153" t="str">
            <v>FIDUCOLDEX</v>
          </cell>
          <cell r="D153">
            <v>1558.23</v>
          </cell>
          <cell r="E153">
            <v>2727.98</v>
          </cell>
          <cell r="F153">
            <v>1583.59</v>
          </cell>
          <cell r="G153">
            <v>1263.6099999999999</v>
          </cell>
          <cell r="H153">
            <v>8680.1200000000008</v>
          </cell>
          <cell r="I153">
            <v>8813.89</v>
          </cell>
          <cell r="J153">
            <v>28782.2</v>
          </cell>
          <cell r="K153">
            <v>28915.05</v>
          </cell>
          <cell r="L153">
            <v>28980.74</v>
          </cell>
          <cell r="M153">
            <v>28980.61</v>
          </cell>
          <cell r="N153">
            <v>29117.7</v>
          </cell>
          <cell r="O153">
            <v>28996.17</v>
          </cell>
          <cell r="P153">
            <v>28852.81</v>
          </cell>
          <cell r="Q153">
            <v>28900.55</v>
          </cell>
          <cell r="R153">
            <v>23692.17</v>
          </cell>
          <cell r="S153">
            <v>23555.62</v>
          </cell>
          <cell r="T153">
            <v>23480.39</v>
          </cell>
          <cell r="U153">
            <v>23809.56</v>
          </cell>
          <cell r="V153">
            <v>23752.46</v>
          </cell>
          <cell r="W153">
            <v>23518.19</v>
          </cell>
          <cell r="X153">
            <v>23068.3</v>
          </cell>
          <cell r="Y153">
            <v>23046.04</v>
          </cell>
          <cell r="Z153">
            <v>23524.25</v>
          </cell>
          <cell r="AA153">
            <v>23732.05</v>
          </cell>
          <cell r="AB153">
            <v>23681.47</v>
          </cell>
          <cell r="AC153">
            <v>23475.26</v>
          </cell>
          <cell r="AD153">
            <v>23619.73</v>
          </cell>
          <cell r="AE153">
            <v>23746.57</v>
          </cell>
          <cell r="AF153">
            <v>23367.23</v>
          </cell>
          <cell r="AG153">
            <v>23114.04</v>
          </cell>
          <cell r="AH153">
            <v>23001.5</v>
          </cell>
        </row>
        <row r="154">
          <cell r="B154">
            <v>42</v>
          </cell>
          <cell r="C154" t="str">
            <v>FIDUCIARIA DAVIVIENDA</v>
          </cell>
          <cell r="D154">
            <v>1447019.51</v>
          </cell>
          <cell r="E154">
            <v>1671521.38</v>
          </cell>
          <cell r="F154">
            <v>1683351.23</v>
          </cell>
          <cell r="G154">
            <v>1702147.17</v>
          </cell>
          <cell r="H154">
            <v>1712821.68</v>
          </cell>
          <cell r="I154">
            <v>1733730.03</v>
          </cell>
          <cell r="J154">
            <v>1784702.05</v>
          </cell>
          <cell r="K154">
            <v>1795078.52</v>
          </cell>
          <cell r="L154">
            <v>1844398.94</v>
          </cell>
          <cell r="M154">
            <v>1806821.35</v>
          </cell>
          <cell r="N154">
            <v>1753731.78</v>
          </cell>
          <cell r="O154">
            <v>1805518.99</v>
          </cell>
          <cell r="P154">
            <v>1613860.77</v>
          </cell>
          <cell r="Q154">
            <v>1644363.4</v>
          </cell>
          <cell r="R154">
            <v>1667522.91</v>
          </cell>
          <cell r="S154">
            <v>1685580.17</v>
          </cell>
          <cell r="T154">
            <v>1701099.62</v>
          </cell>
          <cell r="U154">
            <v>2092986.77</v>
          </cell>
          <cell r="V154">
            <v>2075434.15</v>
          </cell>
          <cell r="W154">
            <v>2165583.5499999998</v>
          </cell>
          <cell r="X154">
            <v>2189350.0699999998</v>
          </cell>
          <cell r="Y154">
            <v>2196702.6800000002</v>
          </cell>
          <cell r="Z154">
            <v>2253535.42</v>
          </cell>
          <cell r="AA154">
            <v>2257963.87</v>
          </cell>
          <cell r="AB154">
            <v>2295923.5099999998</v>
          </cell>
          <cell r="AC154">
            <v>1878246.2</v>
          </cell>
          <cell r="AD154">
            <v>2327132.0299999998</v>
          </cell>
          <cell r="AE154">
            <v>2349355.33</v>
          </cell>
          <cell r="AF154">
            <v>2523123.6</v>
          </cell>
          <cell r="AG154">
            <v>2610035.2799999998</v>
          </cell>
          <cell r="AH154">
            <v>2605991.23</v>
          </cell>
        </row>
        <row r="155">
          <cell r="B155">
            <v>49</v>
          </cell>
          <cell r="C155" t="str">
            <v>FIDUPETROL</v>
          </cell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</row>
        <row r="156">
          <cell r="B156">
            <v>56</v>
          </cell>
          <cell r="C156" t="str">
            <v>FIDUCIARIA COLSEGUROS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</row>
        <row r="157">
          <cell r="B157">
            <v>57</v>
          </cell>
          <cell r="C157" t="str">
            <v>FIDUPAIS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</row>
        <row r="158">
          <cell r="B158">
            <v>58</v>
          </cell>
          <cell r="C158" t="str">
            <v>GESTION FIDUCIARIA</v>
          </cell>
          <cell r="D158">
            <v>189835.89</v>
          </cell>
          <cell r="E158">
            <v>224376.6</v>
          </cell>
          <cell r="F158">
            <v>166505.63</v>
          </cell>
          <cell r="G158">
            <v>159849.89000000001</v>
          </cell>
          <cell r="H158">
            <v>145329.89000000001</v>
          </cell>
          <cell r="I158">
            <v>158124.62</v>
          </cell>
          <cell r="J158">
            <v>161032.85</v>
          </cell>
          <cell r="K158">
            <v>135127.42000000001</v>
          </cell>
          <cell r="L158">
            <v>129202.01</v>
          </cell>
          <cell r="M158">
            <v>148745.12</v>
          </cell>
          <cell r="N158">
            <v>186940.91</v>
          </cell>
          <cell r="O158">
            <v>246957.18</v>
          </cell>
          <cell r="P158">
            <v>237506.88</v>
          </cell>
          <cell r="Q158">
            <v>197202.07</v>
          </cell>
          <cell r="R158">
            <v>147138.46</v>
          </cell>
          <cell r="S158">
            <v>146763.32</v>
          </cell>
          <cell r="T158">
            <v>132048.35999999999</v>
          </cell>
          <cell r="U158">
            <v>110442.06</v>
          </cell>
          <cell r="V158">
            <v>116230.33</v>
          </cell>
          <cell r="W158">
            <v>129234.14</v>
          </cell>
          <cell r="X158">
            <v>139918.43</v>
          </cell>
          <cell r="Y158">
            <v>155741.97</v>
          </cell>
          <cell r="Z158">
            <v>190152.1</v>
          </cell>
          <cell r="AA158">
            <v>230280.7</v>
          </cell>
          <cell r="AB158"/>
          <cell r="AC158"/>
          <cell r="AD158"/>
          <cell r="AE158"/>
          <cell r="AF158"/>
          <cell r="AG158"/>
          <cell r="AH158"/>
        </row>
        <row r="159">
          <cell r="B159">
            <v>59</v>
          </cell>
          <cell r="C159" t="str">
            <v>CREDICORP CAPITAL FIDUCIARIA</v>
          </cell>
          <cell r="D159"/>
          <cell r="E159"/>
          <cell r="F159"/>
          <cell r="G159">
            <v>751967.21</v>
          </cell>
          <cell r="H159">
            <v>765923.28</v>
          </cell>
          <cell r="I159">
            <v>842055.37</v>
          </cell>
          <cell r="J159">
            <v>832469.66</v>
          </cell>
          <cell r="K159">
            <v>831999</v>
          </cell>
          <cell r="L159">
            <v>879394.16</v>
          </cell>
          <cell r="M159">
            <v>883567.14</v>
          </cell>
          <cell r="N159">
            <v>862962.91</v>
          </cell>
          <cell r="O159">
            <v>1043484.55</v>
          </cell>
          <cell r="P159">
            <v>1036165.05</v>
          </cell>
          <cell r="Q159">
            <v>1045031.63</v>
          </cell>
          <cell r="R159">
            <v>1048885.6100000001</v>
          </cell>
          <cell r="S159">
            <v>1050066.42</v>
          </cell>
          <cell r="T159">
            <v>1039638.81</v>
          </cell>
          <cell r="U159">
            <v>1040216.91</v>
          </cell>
          <cell r="V159">
            <v>1038449.63</v>
          </cell>
          <cell r="W159">
            <v>758423.26</v>
          </cell>
          <cell r="X159">
            <v>772176.56</v>
          </cell>
          <cell r="Y159">
            <v>785595.06</v>
          </cell>
          <cell r="Z159">
            <v>754644.77</v>
          </cell>
          <cell r="AA159">
            <v>765089.31</v>
          </cell>
          <cell r="AB159">
            <v>768352.96</v>
          </cell>
          <cell r="AC159">
            <v>792611.43</v>
          </cell>
          <cell r="AD159">
            <v>868732.59</v>
          </cell>
          <cell r="AE159">
            <v>962514.24</v>
          </cell>
          <cell r="AF159">
            <v>991574.24</v>
          </cell>
          <cell r="AG159">
            <v>990410.94</v>
          </cell>
          <cell r="AH159">
            <v>996691.25</v>
          </cell>
        </row>
        <row r="160">
          <cell r="B160">
            <v>60</v>
          </cell>
          <cell r="C160" t="str">
            <v>FIDUCIARIA BNP PARIBAS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</row>
        <row r="161">
          <cell r="B161">
            <v>61</v>
          </cell>
          <cell r="C161" t="str">
            <v>FIDUCIARIA BTG PACTUAL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</row>
        <row r="162">
          <cell r="B162">
            <v>62</v>
          </cell>
          <cell r="C162" t="str">
            <v>FIDUCIARIA COOMEVA</v>
          </cell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>
            <v>0</v>
          </cell>
          <cell r="S162"/>
          <cell r="T162"/>
          <cell r="U162"/>
          <cell r="V162"/>
          <cell r="W162"/>
          <cell r="X162"/>
          <cell r="Y162"/>
          <cell r="Z162">
            <v>0.99</v>
          </cell>
          <cell r="AA162">
            <v>2292.2800000000002</v>
          </cell>
          <cell r="AB162">
            <v>2297.54</v>
          </cell>
          <cell r="AC162">
            <v>2303.4499999999998</v>
          </cell>
          <cell r="AD162">
            <v>2311.87</v>
          </cell>
          <cell r="AE162">
            <v>2298.91</v>
          </cell>
          <cell r="AF162">
            <v>2297.17</v>
          </cell>
          <cell r="AG162">
            <v>2296.33</v>
          </cell>
          <cell r="AH162">
            <v>2292.81</v>
          </cell>
        </row>
        <row r="163">
          <cell r="B163">
            <v>63</v>
          </cell>
          <cell r="C163" t="str">
            <v>FIDUCIARIA RENTA 4 GLOBAL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>
            <v>46956.88</v>
          </cell>
        </row>
        <row r="164">
          <cell r="B164">
            <v>64</v>
          </cell>
          <cell r="C164" t="str">
            <v>SANTANDER SECURITIES SERVICES</v>
          </cell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</row>
        <row r="168">
          <cell r="B168">
            <v>3</v>
          </cell>
          <cell r="C168" t="str">
            <v>BBVA FIDUCIARIA</v>
          </cell>
          <cell r="D168">
            <v>1921328.36</v>
          </cell>
          <cell r="E168">
            <v>1969905.23</v>
          </cell>
          <cell r="F168">
            <v>1932619.53</v>
          </cell>
          <cell r="G168">
            <v>1979301.52</v>
          </cell>
          <cell r="H168">
            <v>2030673.3</v>
          </cell>
          <cell r="I168">
            <v>2060325.6</v>
          </cell>
          <cell r="J168">
            <v>2090928.04</v>
          </cell>
          <cell r="K168">
            <v>2192077.36</v>
          </cell>
          <cell r="L168">
            <v>2206587.7799999998</v>
          </cell>
          <cell r="M168">
            <v>2249375.41</v>
          </cell>
          <cell r="N168">
            <v>2414275.87</v>
          </cell>
          <cell r="O168">
            <v>2349372.75</v>
          </cell>
          <cell r="P168">
            <v>2703191.77</v>
          </cell>
          <cell r="Q168">
            <v>2735062.97</v>
          </cell>
          <cell r="R168">
            <v>2902210.48</v>
          </cell>
          <cell r="S168">
            <v>2986322.3</v>
          </cell>
          <cell r="T168">
            <v>3293109.33</v>
          </cell>
          <cell r="U168">
            <v>3410486.65</v>
          </cell>
          <cell r="V168">
            <v>3334420.63</v>
          </cell>
          <cell r="W168">
            <v>3467195.04</v>
          </cell>
          <cell r="X168">
            <v>3492810.3</v>
          </cell>
          <cell r="Y168">
            <v>3544809.89</v>
          </cell>
          <cell r="Z168">
            <v>3915993.79</v>
          </cell>
          <cell r="AA168">
            <v>4011929.11</v>
          </cell>
          <cell r="AB168">
            <v>4226505.08</v>
          </cell>
          <cell r="AC168">
            <v>4373994.6399999997</v>
          </cell>
          <cell r="AD168">
            <v>4309871.49</v>
          </cell>
          <cell r="AE168">
            <v>4699408.5199999996</v>
          </cell>
          <cell r="AF168">
            <v>4947533.16</v>
          </cell>
          <cell r="AG168">
            <v>4376865.08</v>
          </cell>
          <cell r="AH168">
            <v>4429833.22</v>
          </cell>
        </row>
        <row r="169">
          <cell r="B169">
            <v>4</v>
          </cell>
          <cell r="C169" t="str">
            <v>ITAÚ SECURITIES SERVICES</v>
          </cell>
          <cell r="D169">
            <v>0</v>
          </cell>
          <cell r="E169">
            <v>0</v>
          </cell>
          <cell r="F169"/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/>
          <cell r="AH169"/>
        </row>
        <row r="170">
          <cell r="B170">
            <v>6</v>
          </cell>
          <cell r="C170" t="str">
            <v>FIDUCIARIA COLMENA</v>
          </cell>
          <cell r="D170">
            <v>332912.44</v>
          </cell>
          <cell r="E170">
            <v>338615.41</v>
          </cell>
          <cell r="F170">
            <v>346756.21</v>
          </cell>
          <cell r="G170">
            <v>347847.16</v>
          </cell>
          <cell r="H170">
            <v>358968.49</v>
          </cell>
          <cell r="I170">
            <v>344802.49</v>
          </cell>
          <cell r="J170">
            <v>358841.33</v>
          </cell>
          <cell r="K170">
            <v>363130.37</v>
          </cell>
          <cell r="L170">
            <v>368401.11</v>
          </cell>
          <cell r="M170">
            <v>409499.79</v>
          </cell>
          <cell r="N170">
            <v>419865.23</v>
          </cell>
          <cell r="O170">
            <v>427226.31</v>
          </cell>
          <cell r="P170">
            <v>438369.14</v>
          </cell>
          <cell r="Q170">
            <v>443776.83</v>
          </cell>
          <cell r="R170">
            <v>462369.08</v>
          </cell>
          <cell r="S170">
            <v>467029.38</v>
          </cell>
          <cell r="T170">
            <v>507325.97</v>
          </cell>
          <cell r="U170">
            <v>512949.16</v>
          </cell>
          <cell r="V170">
            <v>541830.64</v>
          </cell>
          <cell r="W170">
            <v>538995.29</v>
          </cell>
          <cell r="X170">
            <v>555463.53</v>
          </cell>
          <cell r="Y170">
            <v>548600.36</v>
          </cell>
          <cell r="Z170">
            <v>554803.5</v>
          </cell>
          <cell r="AA170">
            <v>544068.31999999995</v>
          </cell>
          <cell r="AB170">
            <v>584919.03</v>
          </cell>
          <cell r="AC170">
            <v>594183.71</v>
          </cell>
          <cell r="AD170">
            <v>613502.26</v>
          </cell>
          <cell r="AE170">
            <v>628741.14</v>
          </cell>
          <cell r="AF170">
            <v>650353.99</v>
          </cell>
          <cell r="AG170">
            <v>670013.19999999995</v>
          </cell>
          <cell r="AH170">
            <v>689558.09</v>
          </cell>
        </row>
        <row r="171">
          <cell r="B171">
            <v>7</v>
          </cell>
          <cell r="C171" t="str">
            <v>OLD MUTUAL FIDUCIARIA</v>
          </cell>
          <cell r="D171">
            <v>532329</v>
          </cell>
          <cell r="E171">
            <v>558477.14</v>
          </cell>
          <cell r="F171">
            <v>592285.54</v>
          </cell>
          <cell r="G171">
            <v>596474.56999999995</v>
          </cell>
          <cell r="H171">
            <v>603942.26</v>
          </cell>
          <cell r="I171">
            <v>606370.06999999995</v>
          </cell>
          <cell r="J171">
            <v>641137.18000000005</v>
          </cell>
          <cell r="K171">
            <v>643874.92000000004</v>
          </cell>
          <cell r="L171">
            <v>656401.49</v>
          </cell>
          <cell r="M171">
            <v>653594.65</v>
          </cell>
          <cell r="N171">
            <v>663675.23</v>
          </cell>
          <cell r="O171">
            <v>681149</v>
          </cell>
          <cell r="P171">
            <v>684945.72</v>
          </cell>
          <cell r="Q171">
            <v>698320.45</v>
          </cell>
          <cell r="R171">
            <v>722125.56</v>
          </cell>
          <cell r="S171">
            <v>722116.21</v>
          </cell>
          <cell r="T171">
            <v>736377.97</v>
          </cell>
          <cell r="U171">
            <v>764015.02</v>
          </cell>
          <cell r="V171">
            <v>769841.32</v>
          </cell>
          <cell r="W171">
            <v>777886.21</v>
          </cell>
          <cell r="X171">
            <v>770375.98</v>
          </cell>
          <cell r="Y171">
            <v>833959.13</v>
          </cell>
          <cell r="Z171">
            <v>824630.57</v>
          </cell>
          <cell r="AA171">
            <v>891321.51</v>
          </cell>
          <cell r="AB171">
            <v>880470.46</v>
          </cell>
          <cell r="AC171">
            <v>903825.98</v>
          </cell>
          <cell r="AD171">
            <v>932285.4</v>
          </cell>
          <cell r="AE171">
            <v>900995.06</v>
          </cell>
          <cell r="AF171">
            <v>912153.59999999998</v>
          </cell>
          <cell r="AG171">
            <v>916119.17</v>
          </cell>
          <cell r="AH171">
            <v>880499.03</v>
          </cell>
        </row>
        <row r="172">
          <cell r="B172">
            <v>12</v>
          </cell>
          <cell r="C172" t="str">
            <v>FIDUCIARIA LA PREVISORA</v>
          </cell>
          <cell r="D172">
            <v>1511734.13</v>
          </cell>
          <cell r="E172">
            <v>1571670.77</v>
          </cell>
          <cell r="F172">
            <v>1658475.76</v>
          </cell>
          <cell r="G172">
            <v>1904267.27</v>
          </cell>
          <cell r="H172">
            <v>1863188.19</v>
          </cell>
          <cell r="I172">
            <v>1922751.42</v>
          </cell>
          <cell r="J172">
            <v>1963642</v>
          </cell>
          <cell r="K172">
            <v>1934632</v>
          </cell>
          <cell r="L172">
            <v>1889525</v>
          </cell>
          <cell r="M172">
            <v>1680797.98</v>
          </cell>
          <cell r="N172">
            <v>1562994.13</v>
          </cell>
          <cell r="O172">
            <v>1295245.27</v>
          </cell>
          <cell r="P172">
            <v>1280795</v>
          </cell>
          <cell r="Q172">
            <v>2242633.34</v>
          </cell>
          <cell r="R172">
            <v>1966742.91</v>
          </cell>
          <cell r="S172">
            <v>1809171.75</v>
          </cell>
          <cell r="T172">
            <v>1830475.27</v>
          </cell>
          <cell r="U172">
            <v>1801259.03</v>
          </cell>
          <cell r="V172">
            <v>1825340.16</v>
          </cell>
          <cell r="W172">
            <v>1694577.26</v>
          </cell>
          <cell r="X172">
            <v>2016223.22</v>
          </cell>
          <cell r="Y172">
            <v>1886113.41</v>
          </cell>
          <cell r="Z172">
            <v>1657135.21</v>
          </cell>
          <cell r="AA172">
            <v>1789597.7</v>
          </cell>
          <cell r="AB172">
            <v>1852643.64</v>
          </cell>
          <cell r="AC172">
            <v>2239927</v>
          </cell>
          <cell r="AD172">
            <v>2682410</v>
          </cell>
          <cell r="AE172">
            <v>2522121.27</v>
          </cell>
          <cell r="AF172">
            <v>2944794.62</v>
          </cell>
          <cell r="AG172">
            <v>3028703.71</v>
          </cell>
          <cell r="AH172">
            <v>2939320.21</v>
          </cell>
        </row>
        <row r="173">
          <cell r="B173">
            <v>15</v>
          </cell>
          <cell r="C173" t="str">
            <v>FIDUCIARIA FIDUCOR</v>
          </cell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</row>
        <row r="174">
          <cell r="B174">
            <v>16</v>
          </cell>
          <cell r="C174" t="str">
            <v>ALIANZA FIDUCIARIA</v>
          </cell>
          <cell r="D174">
            <v>6819997</v>
          </cell>
          <cell r="E174">
            <v>5699782.3700000001</v>
          </cell>
          <cell r="F174">
            <v>5821325.5300000003</v>
          </cell>
          <cell r="G174">
            <v>7160975</v>
          </cell>
          <cell r="H174">
            <v>7261801.4299999997</v>
          </cell>
          <cell r="I174">
            <v>7206856</v>
          </cell>
          <cell r="J174">
            <v>7327855.79</v>
          </cell>
          <cell r="K174">
            <v>7446633.6799999997</v>
          </cell>
          <cell r="L174">
            <v>6816601.5199999996</v>
          </cell>
          <cell r="M174">
            <v>6384657.46</v>
          </cell>
          <cell r="N174">
            <v>7028821.5099999998</v>
          </cell>
          <cell r="O174">
            <v>9126030.8200000003</v>
          </cell>
          <cell r="P174">
            <v>9728676.2899999991</v>
          </cell>
          <cell r="Q174">
            <v>9816251.7300000004</v>
          </cell>
          <cell r="R174">
            <v>9744383.0800000001</v>
          </cell>
          <cell r="S174">
            <v>4544933.29</v>
          </cell>
          <cell r="T174">
            <v>4602722.97</v>
          </cell>
          <cell r="U174">
            <v>4545295.55</v>
          </cell>
          <cell r="V174">
            <v>5946142.6500000004</v>
          </cell>
          <cell r="W174">
            <v>4698017.26</v>
          </cell>
          <cell r="X174">
            <v>4786267.7699999996</v>
          </cell>
          <cell r="Y174">
            <v>4828710.91</v>
          </cell>
          <cell r="Z174">
            <v>4862294.78</v>
          </cell>
          <cell r="AA174">
            <v>4891995.16</v>
          </cell>
          <cell r="AB174">
            <v>5120816.67</v>
          </cell>
          <cell r="AC174">
            <v>5200716.2</v>
          </cell>
          <cell r="AD174">
            <v>5332162.12</v>
          </cell>
          <cell r="AE174">
            <v>4891995.16</v>
          </cell>
          <cell r="AF174">
            <v>5620534.21</v>
          </cell>
          <cell r="AG174">
            <v>5534306.1399999997</v>
          </cell>
          <cell r="AH174">
            <v>5574277.0999999996</v>
          </cell>
        </row>
        <row r="175">
          <cell r="B175">
            <v>18</v>
          </cell>
          <cell r="C175" t="str">
            <v>FIDUCIARIA POPULAR</v>
          </cell>
          <cell r="D175">
            <v>536142.55000000005</v>
          </cell>
          <cell r="E175"/>
          <cell r="F175">
            <v>619224.89</v>
          </cell>
          <cell r="G175">
            <v>611486.92000000004</v>
          </cell>
          <cell r="H175">
            <v>597127.54</v>
          </cell>
          <cell r="I175">
            <v>603786.31000000006</v>
          </cell>
          <cell r="J175">
            <v>588245.41</v>
          </cell>
          <cell r="K175">
            <v>609379.23</v>
          </cell>
          <cell r="L175">
            <v>685448.95</v>
          </cell>
          <cell r="M175">
            <v>628940.73</v>
          </cell>
          <cell r="N175">
            <v>630074.39</v>
          </cell>
          <cell r="O175">
            <v>616799.18999999994</v>
          </cell>
          <cell r="P175">
            <v>604150.5</v>
          </cell>
          <cell r="Q175">
            <v>598955.49</v>
          </cell>
          <cell r="R175">
            <v>568152.26</v>
          </cell>
          <cell r="S175">
            <v>590664.14</v>
          </cell>
          <cell r="T175">
            <v>576231.44999999995</v>
          </cell>
          <cell r="U175">
            <v>567164.06000000006</v>
          </cell>
          <cell r="V175">
            <v>540964.61</v>
          </cell>
          <cell r="W175">
            <v>627428.15</v>
          </cell>
          <cell r="X175">
            <v>578212.48</v>
          </cell>
          <cell r="Y175">
            <v>578895.56000000006</v>
          </cell>
          <cell r="Z175">
            <v>627971.73</v>
          </cell>
          <cell r="AA175">
            <v>589895.93999999994</v>
          </cell>
          <cell r="AB175">
            <v>592753.62</v>
          </cell>
          <cell r="AC175">
            <v>610069.74</v>
          </cell>
          <cell r="AD175">
            <v>617411.43999999994</v>
          </cell>
          <cell r="AE175">
            <v>635095.62</v>
          </cell>
          <cell r="AF175">
            <v>707944.48</v>
          </cell>
          <cell r="AG175">
            <v>633133.37</v>
          </cell>
          <cell r="AH175">
            <v>624250.46</v>
          </cell>
        </row>
        <row r="176">
          <cell r="B176">
            <v>19</v>
          </cell>
          <cell r="C176" t="str">
            <v>FIDUCAFE</v>
          </cell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</row>
        <row r="177">
          <cell r="B177">
            <v>20</v>
          </cell>
          <cell r="C177" t="str">
            <v>FIDUCIARIA CORFICOLOMBIANA</v>
          </cell>
          <cell r="D177">
            <v>2323209.7000000002</v>
          </cell>
          <cell r="E177">
            <v>2460024.79</v>
          </cell>
          <cell r="F177">
            <v>2363496.96</v>
          </cell>
          <cell r="G177">
            <v>2210585.52</v>
          </cell>
          <cell r="H177">
            <v>2784995.83</v>
          </cell>
          <cell r="I177">
            <v>2132329.11</v>
          </cell>
          <cell r="J177">
            <v>2336220.65</v>
          </cell>
          <cell r="K177">
            <v>2345459</v>
          </cell>
          <cell r="L177">
            <v>2364531</v>
          </cell>
          <cell r="M177">
            <v>2069402.25</v>
          </cell>
          <cell r="N177">
            <v>2274841.56</v>
          </cell>
          <cell r="O177">
            <v>2271719.34</v>
          </cell>
          <cell r="P177">
            <v>2589956</v>
          </cell>
          <cell r="Q177">
            <v>2645288</v>
          </cell>
          <cell r="R177">
            <v>2887157.5</v>
          </cell>
          <cell r="S177">
            <v>2286426.62</v>
          </cell>
          <cell r="T177">
            <v>2333211.69</v>
          </cell>
          <cell r="U177">
            <v>1993802.62</v>
          </cell>
          <cell r="V177">
            <v>1987730.91</v>
          </cell>
          <cell r="W177">
            <v>2073037.49</v>
          </cell>
          <cell r="X177">
            <v>1889846.89</v>
          </cell>
          <cell r="Y177">
            <v>1737120.84</v>
          </cell>
          <cell r="Z177">
            <v>1681129.8</v>
          </cell>
          <cell r="AA177">
            <v>1551529.54</v>
          </cell>
          <cell r="AB177">
            <v>1480726.13</v>
          </cell>
          <cell r="AC177">
            <v>1471653.4</v>
          </cell>
          <cell r="AD177">
            <v>2166908.96</v>
          </cell>
          <cell r="AE177">
            <v>2151590.13</v>
          </cell>
          <cell r="AF177">
            <v>2216493.98</v>
          </cell>
          <cell r="AG177">
            <v>2186354.56</v>
          </cell>
          <cell r="AH177">
            <v>2126689.0299999998</v>
          </cell>
        </row>
        <row r="178">
          <cell r="B178">
            <v>21</v>
          </cell>
          <cell r="C178" t="str">
            <v>FIDUCIARIA DE OCCIDENTE</v>
          </cell>
          <cell r="D178">
            <v>2172927.44</v>
          </cell>
          <cell r="E178">
            <v>2241740.0699999998</v>
          </cell>
          <cell r="F178">
            <v>2255145.21</v>
          </cell>
          <cell r="G178">
            <v>2203779.0699999998</v>
          </cell>
          <cell r="H178">
            <v>2234222.21</v>
          </cell>
          <cell r="I178">
            <v>2072117.5</v>
          </cell>
          <cell r="J178">
            <v>2484287.5499999998</v>
          </cell>
          <cell r="K178">
            <v>2258505.42</v>
          </cell>
          <cell r="L178">
            <v>2192190.66</v>
          </cell>
          <cell r="M178">
            <v>2226184.34</v>
          </cell>
          <cell r="N178">
            <v>2248580.12</v>
          </cell>
          <cell r="O178">
            <v>2387763.39</v>
          </cell>
          <cell r="P178">
            <v>2669720.9900000002</v>
          </cell>
          <cell r="Q178">
            <v>2736158.95</v>
          </cell>
          <cell r="R178">
            <v>2909408.99</v>
          </cell>
          <cell r="S178">
            <v>2683845.4300000002</v>
          </cell>
          <cell r="T178">
            <v>2823599.44</v>
          </cell>
          <cell r="U178">
            <v>2960083.92</v>
          </cell>
          <cell r="V178">
            <v>2912936.57</v>
          </cell>
          <cell r="W178">
            <v>2780231.87</v>
          </cell>
          <cell r="X178">
            <v>2793695.34</v>
          </cell>
          <cell r="Y178">
            <v>2946007.77</v>
          </cell>
          <cell r="Z178">
            <v>3054427.36</v>
          </cell>
          <cell r="AA178">
            <v>2837567.29</v>
          </cell>
          <cell r="AB178">
            <v>2936560.47</v>
          </cell>
          <cell r="AC178">
            <v>3110075.3</v>
          </cell>
          <cell r="AD178">
            <v>3069178.9</v>
          </cell>
          <cell r="AE178">
            <v>3101216.84</v>
          </cell>
          <cell r="AF178">
            <v>3078497.23</v>
          </cell>
          <cell r="AG178">
            <v>3089229.3</v>
          </cell>
          <cell r="AH178">
            <v>3018359.14</v>
          </cell>
        </row>
        <row r="179">
          <cell r="B179">
            <v>22</v>
          </cell>
          <cell r="C179" t="str">
            <v>FIDUCIARIA BOGOTA</v>
          </cell>
          <cell r="D179">
            <v>6709283.0599999996</v>
          </cell>
          <cell r="E179">
            <v>7235332.8300000001</v>
          </cell>
          <cell r="F179">
            <v>7281611.7199999997</v>
          </cell>
          <cell r="G179">
            <v>7603469.8399999999</v>
          </cell>
          <cell r="H179">
            <v>7777581.8799999999</v>
          </cell>
          <cell r="I179">
            <v>7469027.7599999998</v>
          </cell>
          <cell r="J179">
            <v>7858500.5499999998</v>
          </cell>
          <cell r="K179">
            <v>7649238.4000000004</v>
          </cell>
          <cell r="L179">
            <v>8156960.6799999997</v>
          </cell>
          <cell r="M179">
            <v>7689231.7999999998</v>
          </cell>
          <cell r="N179">
            <v>7467038.2800000003</v>
          </cell>
          <cell r="O179">
            <v>7659774.21</v>
          </cell>
          <cell r="P179">
            <v>7744726.6100000003</v>
          </cell>
          <cell r="Q179">
            <v>7728009.1299999999</v>
          </cell>
          <cell r="R179">
            <v>8684927.8200000003</v>
          </cell>
          <cell r="S179">
            <v>8690814.0500000007</v>
          </cell>
          <cell r="T179">
            <v>8860419.1999999993</v>
          </cell>
          <cell r="U179">
            <v>9118314.2100000009</v>
          </cell>
          <cell r="V179">
            <v>8455501.1400000006</v>
          </cell>
          <cell r="W179">
            <v>8219734.2999999998</v>
          </cell>
          <cell r="X179">
            <v>8378903.2000000002</v>
          </cell>
          <cell r="Y179">
            <v>9030018.3599999994</v>
          </cell>
          <cell r="Z179">
            <v>8947691.9900000002</v>
          </cell>
          <cell r="AA179">
            <v>8318570.1200000001</v>
          </cell>
          <cell r="AB179">
            <v>8489845.9900000002</v>
          </cell>
          <cell r="AC179">
            <v>8542609.9299999997</v>
          </cell>
          <cell r="AD179">
            <v>8356052.7199999997</v>
          </cell>
          <cell r="AE179">
            <v>8515525.1799999997</v>
          </cell>
          <cell r="AF179">
            <v>8049816.5499999998</v>
          </cell>
          <cell r="AG179">
            <v>7985284.0999999996</v>
          </cell>
          <cell r="AH179">
            <v>7565522.5599999996</v>
          </cell>
        </row>
        <row r="180">
          <cell r="B180">
            <v>23</v>
          </cell>
          <cell r="C180" t="str">
            <v>ITAÚ ASSET MANAGEMENT</v>
          </cell>
          <cell r="D180">
            <v>1000464</v>
          </cell>
          <cell r="E180">
            <v>1049876</v>
          </cell>
          <cell r="F180">
            <v>1027755</v>
          </cell>
          <cell r="G180">
            <v>1012384</v>
          </cell>
          <cell r="H180">
            <v>1012092.1</v>
          </cell>
          <cell r="I180">
            <v>963405.7</v>
          </cell>
          <cell r="J180">
            <v>962156.49</v>
          </cell>
          <cell r="K180">
            <v>1016722.99</v>
          </cell>
          <cell r="L180">
            <v>1000816.51</v>
          </cell>
          <cell r="M180">
            <v>1081424.32</v>
          </cell>
          <cell r="N180">
            <v>1101780.49</v>
          </cell>
          <cell r="O180">
            <v>1073830.03</v>
          </cell>
          <cell r="P180">
            <v>1132449.46</v>
          </cell>
          <cell r="Q180">
            <v>1095366</v>
          </cell>
          <cell r="R180">
            <v>1076949.6000000001</v>
          </cell>
          <cell r="S180">
            <v>1035340.58</v>
          </cell>
          <cell r="T180">
            <v>1039631.47</v>
          </cell>
          <cell r="U180">
            <v>1054010.77</v>
          </cell>
          <cell r="V180">
            <v>1079062.8500000001</v>
          </cell>
          <cell r="W180">
            <v>1010180.25</v>
          </cell>
          <cell r="X180">
            <v>990562.78</v>
          </cell>
          <cell r="Y180">
            <v>1043787.46</v>
          </cell>
          <cell r="Z180">
            <v>1053238.2</v>
          </cell>
          <cell r="AA180">
            <v>1064496.8600000001</v>
          </cell>
          <cell r="AB180">
            <v>1022901.7</v>
          </cell>
          <cell r="AC180">
            <v>1082161.75</v>
          </cell>
          <cell r="AD180">
            <v>1038375.86</v>
          </cell>
          <cell r="AE180">
            <v>1045365.42</v>
          </cell>
          <cell r="AF180">
            <v>1037365.67</v>
          </cell>
          <cell r="AG180">
            <v>1012463.18</v>
          </cell>
          <cell r="AH180">
            <v>1008980.63</v>
          </cell>
        </row>
        <row r="181">
          <cell r="B181">
            <v>24</v>
          </cell>
          <cell r="C181" t="str">
            <v>CITITRUST COLOMBIA</v>
          </cell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>
            <v>0</v>
          </cell>
          <cell r="Y181"/>
          <cell r="Z181"/>
          <cell r="AA181"/>
          <cell r="AB181"/>
          <cell r="AC181"/>
          <cell r="AD181"/>
          <cell r="AE181"/>
          <cell r="AF181"/>
          <cell r="AG181"/>
          <cell r="AH181">
            <v>0</v>
          </cell>
        </row>
        <row r="182">
          <cell r="B182">
            <v>25</v>
          </cell>
          <cell r="C182" t="str">
            <v>FIDUCIARIA COLPATRIA</v>
          </cell>
          <cell r="D182">
            <v>631192.53</v>
          </cell>
          <cell r="E182">
            <v>644973.09</v>
          </cell>
          <cell r="F182">
            <v>625031.71</v>
          </cell>
          <cell r="G182">
            <v>600778.37</v>
          </cell>
          <cell r="H182">
            <v>586277.42000000004</v>
          </cell>
          <cell r="I182">
            <v>556203</v>
          </cell>
          <cell r="J182">
            <v>552521.15</v>
          </cell>
          <cell r="K182">
            <v>618439</v>
          </cell>
          <cell r="L182">
            <v>603772.75</v>
          </cell>
          <cell r="M182">
            <v>554707.34</v>
          </cell>
          <cell r="N182">
            <v>574288.65</v>
          </cell>
          <cell r="O182">
            <v>568574.06000000006</v>
          </cell>
          <cell r="P182">
            <v>583662.06999999995</v>
          </cell>
          <cell r="Q182">
            <v>587555.12</v>
          </cell>
          <cell r="R182">
            <v>621027.55000000005</v>
          </cell>
          <cell r="S182">
            <v>606139.84</v>
          </cell>
          <cell r="T182">
            <v>681068.44</v>
          </cell>
          <cell r="U182">
            <v>618584.79</v>
          </cell>
          <cell r="V182">
            <v>635905.9</v>
          </cell>
          <cell r="W182">
            <v>622531.56999999995</v>
          </cell>
          <cell r="X182">
            <v>620086.22</v>
          </cell>
          <cell r="Y182">
            <v>643705.29</v>
          </cell>
          <cell r="Z182">
            <v>664603.01</v>
          </cell>
          <cell r="AA182">
            <v>677034.13</v>
          </cell>
          <cell r="AB182">
            <v>709562.96</v>
          </cell>
          <cell r="AC182">
            <v>783357.89</v>
          </cell>
          <cell r="AD182">
            <v>841178.14</v>
          </cell>
          <cell r="AE182">
            <v>825866.27</v>
          </cell>
          <cell r="AF182">
            <v>806279.61</v>
          </cell>
          <cell r="AG182">
            <v>801452.46</v>
          </cell>
          <cell r="AH182">
            <v>784029.38</v>
          </cell>
        </row>
        <row r="183">
          <cell r="B183">
            <v>27</v>
          </cell>
          <cell r="C183" t="str">
            <v>FIDUCIARIA GNB</v>
          </cell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</row>
        <row r="184">
          <cell r="B184">
            <v>31</v>
          </cell>
          <cell r="C184" t="str">
            <v>FIDUCIARIA BANCOLOMBIA</v>
          </cell>
          <cell r="D184">
            <v>13609168.02</v>
          </cell>
          <cell r="E184">
            <v>13729655.77</v>
          </cell>
          <cell r="F184">
            <v>13694764.59</v>
          </cell>
          <cell r="G184">
            <v>13595308.710000001</v>
          </cell>
          <cell r="H184">
            <v>13977792.41</v>
          </cell>
          <cell r="I184">
            <v>13651263.970000001</v>
          </cell>
          <cell r="J184">
            <v>13940355.33</v>
          </cell>
          <cell r="K184">
            <v>14561934.529999999</v>
          </cell>
          <cell r="L184">
            <v>14438798.16</v>
          </cell>
          <cell r="M184">
            <v>14952678.390000001</v>
          </cell>
          <cell r="N184">
            <v>15205247.48</v>
          </cell>
          <cell r="O184">
            <v>15612611.380000001</v>
          </cell>
          <cell r="P184">
            <v>18089893.07</v>
          </cell>
          <cell r="Q184">
            <v>18046386.300000001</v>
          </cell>
          <cell r="R184">
            <v>18701207.600000001</v>
          </cell>
          <cell r="S184">
            <v>14501765.789999999</v>
          </cell>
          <cell r="T184">
            <v>15233577.99</v>
          </cell>
          <cell r="U184">
            <v>15366009.01</v>
          </cell>
          <cell r="V184">
            <v>15535689.67</v>
          </cell>
          <cell r="W184">
            <v>15809518.4</v>
          </cell>
          <cell r="X184">
            <v>15508915.859999999</v>
          </cell>
          <cell r="Y184">
            <v>16429645.57</v>
          </cell>
          <cell r="Z184">
            <v>16217461.529999999</v>
          </cell>
          <cell r="AA184">
            <v>15851738.810000001</v>
          </cell>
          <cell r="AB184">
            <v>16291777.859999999</v>
          </cell>
          <cell r="AC184">
            <v>16205648.220000001</v>
          </cell>
          <cell r="AD184">
            <v>16162277.439999999</v>
          </cell>
          <cell r="AE184">
            <v>16493898.710000001</v>
          </cell>
          <cell r="AF184">
            <v>16905820.870000001</v>
          </cell>
          <cell r="AG184">
            <v>16635783.82</v>
          </cell>
          <cell r="AH184">
            <v>16759061.26</v>
          </cell>
        </row>
        <row r="185">
          <cell r="B185">
            <v>33</v>
          </cell>
          <cell r="C185" t="str">
            <v>ACCION FIDUCIARIA</v>
          </cell>
          <cell r="D185">
            <v>744810</v>
          </cell>
          <cell r="E185">
            <v>753950.26</v>
          </cell>
          <cell r="F185">
            <v>755416.86</v>
          </cell>
          <cell r="G185">
            <v>737676.45</v>
          </cell>
          <cell r="H185">
            <v>739261.71</v>
          </cell>
          <cell r="I185">
            <v>728504.46</v>
          </cell>
          <cell r="J185">
            <v>748763.07</v>
          </cell>
          <cell r="K185">
            <v>1025395.09</v>
          </cell>
          <cell r="L185">
            <v>727416.6</v>
          </cell>
          <cell r="M185">
            <v>728331.14</v>
          </cell>
          <cell r="N185">
            <v>725831.07</v>
          </cell>
          <cell r="O185">
            <v>695861.02</v>
          </cell>
          <cell r="P185">
            <v>718566.16</v>
          </cell>
          <cell r="Q185">
            <v>763226.53</v>
          </cell>
          <cell r="R185">
            <v>766643.03</v>
          </cell>
          <cell r="S185">
            <v>747747.14</v>
          </cell>
          <cell r="T185">
            <v>711157.17</v>
          </cell>
          <cell r="U185">
            <v>707008.59</v>
          </cell>
          <cell r="V185">
            <v>703118.03</v>
          </cell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</row>
        <row r="186">
          <cell r="B186">
            <v>34</v>
          </cell>
          <cell r="C186" t="str">
            <v>SERVITRUST GNB SUDAMERIS</v>
          </cell>
          <cell r="D186">
            <v>474210</v>
          </cell>
          <cell r="E186">
            <v>516732</v>
          </cell>
          <cell r="F186">
            <v>547488</v>
          </cell>
          <cell r="G186">
            <v>559103</v>
          </cell>
          <cell r="H186">
            <v>542321</v>
          </cell>
          <cell r="I186">
            <v>560556</v>
          </cell>
          <cell r="J186">
            <v>606986</v>
          </cell>
          <cell r="K186">
            <v>594867</v>
          </cell>
          <cell r="L186">
            <v>550205</v>
          </cell>
          <cell r="M186">
            <v>548319</v>
          </cell>
          <cell r="N186">
            <v>556276</v>
          </cell>
          <cell r="O186">
            <v>528334</v>
          </cell>
          <cell r="P186">
            <v>579823</v>
          </cell>
          <cell r="Q186">
            <v>571452</v>
          </cell>
          <cell r="R186">
            <v>570142</v>
          </cell>
          <cell r="S186">
            <v>564884</v>
          </cell>
          <cell r="T186">
            <v>608799</v>
          </cell>
          <cell r="U186">
            <v>589654</v>
          </cell>
          <cell r="V186">
            <v>621563</v>
          </cell>
          <cell r="W186">
            <v>626904</v>
          </cell>
          <cell r="X186">
            <v>594171</v>
          </cell>
          <cell r="Y186">
            <v>623976</v>
          </cell>
          <cell r="Z186">
            <v>643872</v>
          </cell>
          <cell r="AA186">
            <v>584700</v>
          </cell>
          <cell r="AB186">
            <v>599150</v>
          </cell>
          <cell r="AC186">
            <v>621100</v>
          </cell>
          <cell r="AD186">
            <v>674388</v>
          </cell>
          <cell r="AE186">
            <v>625965</v>
          </cell>
          <cell r="AF186">
            <v>619824</v>
          </cell>
          <cell r="AG186">
            <v>604653</v>
          </cell>
          <cell r="AH186">
            <v>636189</v>
          </cell>
        </row>
        <row r="187">
          <cell r="B187">
            <v>38</v>
          </cell>
          <cell r="C187" t="str">
            <v>FIDUCIARIA CENTRAL</v>
          </cell>
          <cell r="D187"/>
          <cell r="E187">
            <v>177609</v>
          </cell>
          <cell r="F187">
            <v>176732</v>
          </cell>
          <cell r="G187">
            <v>180581</v>
          </cell>
          <cell r="H187">
            <v>179062</v>
          </cell>
          <cell r="I187">
            <v>177434.98</v>
          </cell>
          <cell r="J187">
            <v>164466.46</v>
          </cell>
          <cell r="K187">
            <v>184520.38</v>
          </cell>
          <cell r="L187">
            <v>178807.33</v>
          </cell>
          <cell r="M187">
            <v>143076.47</v>
          </cell>
          <cell r="N187">
            <v>147010.98000000001</v>
          </cell>
          <cell r="O187">
            <v>152127.9</v>
          </cell>
          <cell r="P187">
            <v>162017.49</v>
          </cell>
          <cell r="Q187">
            <v>166717.98000000001</v>
          </cell>
          <cell r="R187">
            <v>155962.12</v>
          </cell>
          <cell r="S187">
            <v>152487.67999999999</v>
          </cell>
          <cell r="T187">
            <v>154810.92000000001</v>
          </cell>
          <cell r="U187">
            <v>162170.04</v>
          </cell>
          <cell r="V187">
            <v>153761.22</v>
          </cell>
          <cell r="W187">
            <v>196614.7</v>
          </cell>
          <cell r="X187">
            <v>193763.08</v>
          </cell>
          <cell r="Y187">
            <v>191107.99</v>
          </cell>
          <cell r="Z187">
            <v>203732.97</v>
          </cell>
          <cell r="AA187">
            <v>219801.58</v>
          </cell>
          <cell r="AB187">
            <v>208625.55</v>
          </cell>
          <cell r="AC187">
            <v>216272.7</v>
          </cell>
          <cell r="AD187">
            <v>211484.79999999999</v>
          </cell>
          <cell r="AE187">
            <v>207867.29</v>
          </cell>
          <cell r="AF187">
            <v>216252.41</v>
          </cell>
          <cell r="AG187">
            <v>217597.08</v>
          </cell>
          <cell r="AH187">
            <v>208059.12</v>
          </cell>
        </row>
        <row r="188">
          <cell r="B188">
            <v>39</v>
          </cell>
          <cell r="C188" t="str">
            <v>FIDUAGRARIA</v>
          </cell>
          <cell r="D188">
            <v>649768.66</v>
          </cell>
          <cell r="E188">
            <v>842972.13</v>
          </cell>
          <cell r="F188">
            <v>729003.72</v>
          </cell>
          <cell r="G188">
            <v>729003.72</v>
          </cell>
          <cell r="H188">
            <v>686428.4</v>
          </cell>
          <cell r="I188">
            <v>788089.8</v>
          </cell>
          <cell r="J188">
            <v>723003.28</v>
          </cell>
          <cell r="K188">
            <v>838158.66</v>
          </cell>
          <cell r="L188">
            <v>770758.95</v>
          </cell>
          <cell r="M188">
            <v>890601.01</v>
          </cell>
          <cell r="N188">
            <v>765331.76</v>
          </cell>
          <cell r="O188">
            <v>910391.26</v>
          </cell>
          <cell r="P188">
            <v>834529.91</v>
          </cell>
          <cell r="Q188">
            <v>988595.28</v>
          </cell>
          <cell r="R188">
            <v>846570.63</v>
          </cell>
          <cell r="S188">
            <v>757472.37</v>
          </cell>
          <cell r="T188">
            <v>721555.11</v>
          </cell>
          <cell r="U188">
            <v>774340.53</v>
          </cell>
          <cell r="V188">
            <v>715358.75</v>
          </cell>
          <cell r="W188">
            <v>711062.57</v>
          </cell>
          <cell r="X188">
            <v>700048.2</v>
          </cell>
          <cell r="Y188">
            <v>719722.53</v>
          </cell>
          <cell r="Z188">
            <v>674052.92</v>
          </cell>
          <cell r="AA188">
            <v>706258.67</v>
          </cell>
          <cell r="AB188">
            <v>733198.47</v>
          </cell>
          <cell r="AC188">
            <v>726503.03</v>
          </cell>
          <cell r="AD188">
            <v>714947.31</v>
          </cell>
          <cell r="AE188">
            <v>725942.32</v>
          </cell>
          <cell r="AF188">
            <v>668807.78</v>
          </cell>
          <cell r="AG188">
            <v>635373.87</v>
          </cell>
          <cell r="AH188">
            <v>645620.98</v>
          </cell>
        </row>
        <row r="189">
          <cell r="B189">
            <v>40</v>
          </cell>
          <cell r="C189" t="str">
            <v>FIDUCOLDEX</v>
          </cell>
          <cell r="D189">
            <v>189937.45</v>
          </cell>
          <cell r="E189">
            <v>183405.3</v>
          </cell>
          <cell r="F189">
            <v>177530.1</v>
          </cell>
          <cell r="G189">
            <v>175918.9</v>
          </cell>
          <cell r="H189">
            <v>225988.21</v>
          </cell>
          <cell r="I189">
            <v>204778.79</v>
          </cell>
          <cell r="J189">
            <v>219743.31</v>
          </cell>
          <cell r="K189">
            <v>219513.18</v>
          </cell>
          <cell r="L189">
            <v>164034.28</v>
          </cell>
          <cell r="M189">
            <v>162468.17000000001</v>
          </cell>
          <cell r="N189">
            <v>164951.25</v>
          </cell>
          <cell r="O189">
            <v>162164.87</v>
          </cell>
          <cell r="P189">
            <v>158003.81</v>
          </cell>
          <cell r="Q189">
            <v>160707.98000000001</v>
          </cell>
          <cell r="R189">
            <v>165651.68</v>
          </cell>
          <cell r="S189">
            <v>88138.85</v>
          </cell>
          <cell r="T189">
            <v>84927.15</v>
          </cell>
          <cell r="U189">
            <v>89080.7</v>
          </cell>
          <cell r="V189">
            <v>85417.16</v>
          </cell>
          <cell r="W189">
            <v>97452.39</v>
          </cell>
          <cell r="X189">
            <v>105690.09</v>
          </cell>
          <cell r="Y189">
            <v>107931.48</v>
          </cell>
          <cell r="Z189">
            <v>121297.18</v>
          </cell>
          <cell r="AA189">
            <v>126485.88</v>
          </cell>
          <cell r="AB189">
            <v>149913.09</v>
          </cell>
          <cell r="AC189">
            <v>158651.42000000001</v>
          </cell>
          <cell r="AD189">
            <v>166327.26</v>
          </cell>
          <cell r="AE189">
            <v>146827.17000000001</v>
          </cell>
          <cell r="AF189">
            <v>148083.24</v>
          </cell>
          <cell r="AG189">
            <v>138228.54999999999</v>
          </cell>
          <cell r="AH189">
            <v>147989.06</v>
          </cell>
        </row>
        <row r="190">
          <cell r="B190">
            <v>42</v>
          </cell>
          <cell r="C190" t="str">
            <v>FIDUCIARIA DAVIVIENDA</v>
          </cell>
          <cell r="D190">
            <v>2434518.36</v>
          </cell>
          <cell r="E190">
            <v>2456662.5099999998</v>
          </cell>
          <cell r="F190">
            <v>2447625.73</v>
          </cell>
          <cell r="G190">
            <v>2543442.14</v>
          </cell>
          <cell r="H190">
            <v>2624446.35</v>
          </cell>
          <cell r="I190">
            <v>2490818.7400000002</v>
          </cell>
          <cell r="J190">
            <v>2623846.2999999998</v>
          </cell>
          <cell r="K190">
            <v>2679085.3199999998</v>
          </cell>
          <cell r="L190">
            <v>2658911.98</v>
          </cell>
          <cell r="M190">
            <v>2984825.43</v>
          </cell>
          <cell r="N190">
            <v>3104355.23</v>
          </cell>
          <cell r="O190">
            <v>2928653.37</v>
          </cell>
          <cell r="P190">
            <v>3111727.19</v>
          </cell>
          <cell r="Q190">
            <v>3343228.14</v>
          </cell>
          <cell r="R190">
            <v>3473431.12</v>
          </cell>
          <cell r="S190">
            <v>3584377.9</v>
          </cell>
          <cell r="T190">
            <v>3685760.14</v>
          </cell>
          <cell r="U190">
            <v>3958382.25</v>
          </cell>
          <cell r="V190">
            <v>3958101.58</v>
          </cell>
          <cell r="W190">
            <v>3860297.5</v>
          </cell>
          <cell r="X190">
            <v>3761908.53</v>
          </cell>
          <cell r="Y190">
            <v>3948434.22</v>
          </cell>
          <cell r="Z190">
            <v>4006574.12</v>
          </cell>
          <cell r="AA190">
            <v>3959746.92</v>
          </cell>
          <cell r="AB190">
            <v>4311743.72</v>
          </cell>
          <cell r="AC190">
            <v>4495359.3</v>
          </cell>
          <cell r="AD190">
            <v>4361502.9000000004</v>
          </cell>
          <cell r="AE190">
            <v>4486547.01</v>
          </cell>
          <cell r="AF190">
            <v>4650785.2699999996</v>
          </cell>
          <cell r="AG190">
            <v>4667491.7300000004</v>
          </cell>
          <cell r="AH190">
            <v>4780940.22</v>
          </cell>
        </row>
        <row r="191">
          <cell r="B191">
            <v>49</v>
          </cell>
          <cell r="C191" t="str">
            <v>FIDUPETROL</v>
          </cell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</row>
        <row r="192">
          <cell r="B192">
            <v>56</v>
          </cell>
          <cell r="C192" t="str">
            <v>FIDUCIARIA COLSEGUROS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</row>
        <row r="193">
          <cell r="B193">
            <v>57</v>
          </cell>
          <cell r="C193" t="str">
            <v>FIDUPAIS</v>
          </cell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</row>
        <row r="194">
          <cell r="B194">
            <v>58</v>
          </cell>
          <cell r="C194" t="str">
            <v>GESTION FIDUCIARIA</v>
          </cell>
          <cell r="D194">
            <v>147083.29999999999</v>
          </cell>
          <cell r="E194">
            <v>162900.91</v>
          </cell>
          <cell r="F194">
            <v>148917.14000000001</v>
          </cell>
          <cell r="G194">
            <v>143209.98000000001</v>
          </cell>
          <cell r="H194">
            <v>127411.7</v>
          </cell>
          <cell r="I194">
            <v>129486.01</v>
          </cell>
          <cell r="J194">
            <v>130101.13</v>
          </cell>
          <cell r="K194">
            <v>119669.75999999999</v>
          </cell>
          <cell r="L194">
            <v>123095.51</v>
          </cell>
          <cell r="M194">
            <v>124420.53</v>
          </cell>
          <cell r="N194">
            <v>121172.7</v>
          </cell>
          <cell r="O194">
            <v>104204.48</v>
          </cell>
          <cell r="P194">
            <v>95248.960000000006</v>
          </cell>
          <cell r="Q194">
            <v>88891.35</v>
          </cell>
          <cell r="R194">
            <v>71856.37</v>
          </cell>
          <cell r="S194">
            <v>67500.639999999999</v>
          </cell>
          <cell r="T194">
            <v>65055.74</v>
          </cell>
          <cell r="U194">
            <v>63297.599999999999</v>
          </cell>
          <cell r="V194">
            <v>71944.259999999995</v>
          </cell>
          <cell r="W194">
            <v>73541.070000000007</v>
          </cell>
          <cell r="X194">
            <v>64644.62</v>
          </cell>
          <cell r="Y194">
            <v>85217.23</v>
          </cell>
          <cell r="Z194">
            <v>98420.82</v>
          </cell>
          <cell r="AA194">
            <v>77412.350000000006</v>
          </cell>
          <cell r="AB194"/>
          <cell r="AC194"/>
          <cell r="AD194"/>
          <cell r="AE194"/>
          <cell r="AF194"/>
          <cell r="AG194"/>
          <cell r="AH194"/>
        </row>
        <row r="195">
          <cell r="B195">
            <v>59</v>
          </cell>
          <cell r="C195" t="str">
            <v>CREDICORP CAPITAL FIDUCIARIA</v>
          </cell>
          <cell r="D195"/>
          <cell r="E195"/>
          <cell r="F195"/>
          <cell r="G195">
            <v>476932.1</v>
          </cell>
          <cell r="H195">
            <v>482852.03</v>
          </cell>
          <cell r="I195">
            <v>502233.74</v>
          </cell>
          <cell r="J195">
            <v>474243.89</v>
          </cell>
          <cell r="K195">
            <v>455658.49</v>
          </cell>
          <cell r="L195">
            <v>522632.7</v>
          </cell>
          <cell r="M195">
            <v>477698.52</v>
          </cell>
          <cell r="N195">
            <v>463830.99</v>
          </cell>
          <cell r="O195">
            <v>437596.28</v>
          </cell>
          <cell r="P195">
            <v>438423.84</v>
          </cell>
          <cell r="Q195">
            <v>427601.84</v>
          </cell>
          <cell r="R195">
            <v>450368.97</v>
          </cell>
          <cell r="S195">
            <v>473793.45</v>
          </cell>
          <cell r="T195">
            <v>466559.52</v>
          </cell>
          <cell r="U195">
            <v>529481.87</v>
          </cell>
          <cell r="V195">
            <v>471840.02</v>
          </cell>
          <cell r="W195">
            <v>450542.74</v>
          </cell>
          <cell r="X195">
            <v>484410.98</v>
          </cell>
          <cell r="Y195">
            <v>480194.26</v>
          </cell>
          <cell r="Z195">
            <v>436520.08</v>
          </cell>
          <cell r="AA195">
            <v>441559.24</v>
          </cell>
          <cell r="AB195">
            <v>472891.91</v>
          </cell>
          <cell r="AC195">
            <v>552787.87</v>
          </cell>
          <cell r="AD195">
            <v>522601.52</v>
          </cell>
          <cell r="AE195">
            <v>526007</v>
          </cell>
          <cell r="AF195">
            <v>473207.52</v>
          </cell>
          <cell r="AG195">
            <v>527528.55000000005</v>
          </cell>
          <cell r="AH195">
            <v>553346.22</v>
          </cell>
        </row>
        <row r="196">
          <cell r="B196">
            <v>60</v>
          </cell>
          <cell r="C196" t="str">
            <v>FIDUCIARIA BNP PARIBAS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</row>
        <row r="197">
          <cell r="B197">
            <v>61</v>
          </cell>
          <cell r="C197" t="str">
            <v>FIDUCIARIA BTG PACTUAL</v>
          </cell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</row>
        <row r="198">
          <cell r="B198">
            <v>62</v>
          </cell>
          <cell r="C198" t="str">
            <v>FIDUCIARIA COOMEVA</v>
          </cell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>
            <v>0</v>
          </cell>
          <cell r="S198"/>
          <cell r="T198"/>
          <cell r="U198"/>
          <cell r="V198"/>
          <cell r="W198">
            <v>6287.08</v>
          </cell>
          <cell r="X198">
            <v>12484.98</v>
          </cell>
          <cell r="Y198">
            <v>15430.3</v>
          </cell>
          <cell r="Z198">
            <v>16324.48</v>
          </cell>
          <cell r="AA198">
            <v>30205.66</v>
          </cell>
          <cell r="AB198">
            <v>27286.45</v>
          </cell>
          <cell r="AC198">
            <v>29487.03</v>
          </cell>
          <cell r="AD198">
            <v>31425.71</v>
          </cell>
          <cell r="AE198">
            <v>32200.37</v>
          </cell>
          <cell r="AF198">
            <v>35138.94</v>
          </cell>
          <cell r="AG198">
            <v>55004.71</v>
          </cell>
          <cell r="AH198">
            <v>74827.839999999997</v>
          </cell>
        </row>
        <row r="199">
          <cell r="B199">
            <v>63</v>
          </cell>
          <cell r="C199" t="str">
            <v>FIDUCIARIA RENTA 4 GLOBAL</v>
          </cell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>
            <v>3642.87</v>
          </cell>
        </row>
        <row r="200">
          <cell r="B200">
            <v>64</v>
          </cell>
          <cell r="C200" t="str">
            <v>SANTANDER SECURITIES SERVICES</v>
          </cell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</row>
        <row r="204">
          <cell r="B204">
            <v>3</v>
          </cell>
          <cell r="C204" t="str">
            <v>BBVA FIDUCIARIA</v>
          </cell>
          <cell r="D204">
            <v>3564352.63</v>
          </cell>
          <cell r="E204">
            <v>3570288.17</v>
          </cell>
          <cell r="F204">
            <v>3630194.78</v>
          </cell>
          <cell r="G204">
            <v>3693533.24</v>
          </cell>
          <cell r="H204">
            <v>3720445.91</v>
          </cell>
          <cell r="I204">
            <v>3753128.63</v>
          </cell>
          <cell r="J204">
            <v>3787072.36</v>
          </cell>
          <cell r="K204">
            <v>3795973.65</v>
          </cell>
          <cell r="L204">
            <v>3841932.44</v>
          </cell>
          <cell r="M204">
            <v>1976958.7</v>
          </cell>
          <cell r="N204">
            <v>1959222.7</v>
          </cell>
          <cell r="O204">
            <v>1921129.64</v>
          </cell>
          <cell r="P204">
            <v>1959784.73</v>
          </cell>
          <cell r="Q204">
            <v>1930402.14</v>
          </cell>
          <cell r="R204">
            <v>1956123.3</v>
          </cell>
          <cell r="S204">
            <v>2035124.83</v>
          </cell>
          <cell r="T204">
            <v>2045103.57</v>
          </cell>
          <cell r="U204">
            <v>2035287.77</v>
          </cell>
          <cell r="V204">
            <v>2027696.72</v>
          </cell>
          <cell r="W204">
            <v>2037478.3</v>
          </cell>
          <cell r="X204">
            <v>2037402.92</v>
          </cell>
          <cell r="Y204">
            <v>2045160.78</v>
          </cell>
          <cell r="Z204">
            <v>2068144.7</v>
          </cell>
          <cell r="AA204">
            <v>2050918.11</v>
          </cell>
          <cell r="AB204">
            <v>2062526.7</v>
          </cell>
          <cell r="AC204">
            <v>2058832.15</v>
          </cell>
          <cell r="AD204">
            <v>2066384.03</v>
          </cell>
          <cell r="AE204">
            <v>2090426.04</v>
          </cell>
          <cell r="AF204">
            <v>2113342.02</v>
          </cell>
          <cell r="AG204">
            <v>2089696.41</v>
          </cell>
          <cell r="AH204">
            <v>2090721.96</v>
          </cell>
        </row>
        <row r="205">
          <cell r="B205">
            <v>4</v>
          </cell>
          <cell r="C205" t="str">
            <v>ITAÚ SECURITIES SERVICES</v>
          </cell>
          <cell r="D205">
            <v>1585.1</v>
          </cell>
          <cell r="E205">
            <v>1590.85</v>
          </cell>
          <cell r="F205">
            <v>1613</v>
          </cell>
          <cell r="G205">
            <v>1625</v>
          </cell>
          <cell r="H205">
            <v>1625</v>
          </cell>
          <cell r="I205">
            <v>1655</v>
          </cell>
          <cell r="J205">
            <v>1659</v>
          </cell>
          <cell r="K205">
            <v>1673</v>
          </cell>
          <cell r="L205">
            <v>1694</v>
          </cell>
          <cell r="M205">
            <v>1697</v>
          </cell>
          <cell r="N205">
            <v>1702</v>
          </cell>
          <cell r="O205">
            <v>1717</v>
          </cell>
          <cell r="P205">
            <v>1732</v>
          </cell>
          <cell r="Q205">
            <v>1739</v>
          </cell>
          <cell r="R205">
            <v>1759</v>
          </cell>
          <cell r="S205">
            <v>1779</v>
          </cell>
          <cell r="T205">
            <v>1791</v>
          </cell>
          <cell r="U205">
            <v>1798</v>
          </cell>
          <cell r="V205">
            <v>1795</v>
          </cell>
          <cell r="W205">
            <v>1802</v>
          </cell>
          <cell r="X205">
            <v>1811</v>
          </cell>
          <cell r="Y205">
            <v>1817</v>
          </cell>
          <cell r="Z205">
            <v>1834</v>
          </cell>
          <cell r="AA205">
            <v>1840</v>
          </cell>
          <cell r="AB205">
            <v>1853</v>
          </cell>
          <cell r="AC205">
            <v>1851</v>
          </cell>
          <cell r="AD205">
            <v>1864</v>
          </cell>
          <cell r="AE205">
            <v>0</v>
          </cell>
          <cell r="AF205">
            <v>0</v>
          </cell>
          <cell r="AG205"/>
          <cell r="AH205"/>
        </row>
        <row r="206">
          <cell r="B206">
            <v>6</v>
          </cell>
          <cell r="C206" t="str">
            <v>FIDUCIARIA COLMENA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</row>
        <row r="207">
          <cell r="B207">
            <v>7</v>
          </cell>
          <cell r="C207" t="str">
            <v>OLD MUTUAL FIDUCIARIA</v>
          </cell>
          <cell r="D207">
            <v>2092711</v>
          </cell>
          <cell r="E207">
            <v>2092075</v>
          </cell>
          <cell r="F207">
            <v>2113106</v>
          </cell>
          <cell r="G207">
            <v>2120854</v>
          </cell>
          <cell r="H207">
            <v>2146750</v>
          </cell>
          <cell r="I207">
            <v>2149906</v>
          </cell>
          <cell r="J207">
            <v>2169257</v>
          </cell>
          <cell r="K207">
            <v>2168671</v>
          </cell>
          <cell r="L207">
            <v>2186095</v>
          </cell>
          <cell r="M207">
            <v>81049</v>
          </cell>
          <cell r="N207">
            <v>81156</v>
          </cell>
          <cell r="O207">
            <v>81735</v>
          </cell>
          <cell r="P207">
            <v>81397</v>
          </cell>
          <cell r="Q207">
            <v>81763</v>
          </cell>
          <cell r="R207">
            <v>81951</v>
          </cell>
          <cell r="S207">
            <v>81034</v>
          </cell>
          <cell r="T207">
            <v>81314</v>
          </cell>
          <cell r="U207">
            <v>81772</v>
          </cell>
          <cell r="V207">
            <v>81665</v>
          </cell>
          <cell r="W207">
            <v>81926</v>
          </cell>
          <cell r="X207">
            <v>82334</v>
          </cell>
          <cell r="Y207">
            <v>82478</v>
          </cell>
          <cell r="Z207">
            <v>82661</v>
          </cell>
          <cell r="AA207">
            <v>87498</v>
          </cell>
          <cell r="AB207">
            <v>88584</v>
          </cell>
          <cell r="AC207">
            <v>88653</v>
          </cell>
          <cell r="AD207">
            <v>87286</v>
          </cell>
          <cell r="AE207">
            <v>87865</v>
          </cell>
          <cell r="AF207">
            <v>87382</v>
          </cell>
          <cell r="AG207">
            <v>89187</v>
          </cell>
          <cell r="AH207">
            <v>89114</v>
          </cell>
        </row>
        <row r="208">
          <cell r="B208">
            <v>12</v>
          </cell>
          <cell r="C208" t="str">
            <v>FIDUCIARIA LA PREVISORA</v>
          </cell>
          <cell r="D208">
            <v>22468676.449999999</v>
          </cell>
          <cell r="E208">
            <v>22663984.870000001</v>
          </cell>
          <cell r="F208">
            <v>22786464.379999999</v>
          </cell>
          <cell r="G208">
            <v>23234772.440000001</v>
          </cell>
          <cell r="H208">
            <v>23428201.010000002</v>
          </cell>
          <cell r="I208">
            <v>23695649.629999999</v>
          </cell>
          <cell r="J208">
            <v>23639603</v>
          </cell>
          <cell r="K208">
            <v>23798713</v>
          </cell>
          <cell r="L208">
            <v>24917790</v>
          </cell>
          <cell r="M208">
            <v>24945273.129999999</v>
          </cell>
          <cell r="N208">
            <v>28102443.640000001</v>
          </cell>
          <cell r="O208">
            <v>25984391.629999999</v>
          </cell>
          <cell r="P208">
            <v>30390115</v>
          </cell>
          <cell r="Q208">
            <v>30400677.640000001</v>
          </cell>
          <cell r="R208">
            <v>29797514.370000001</v>
          </cell>
          <cell r="S208">
            <v>30776459.149999999</v>
          </cell>
          <cell r="T208">
            <v>30515367.52</v>
          </cell>
          <cell r="U208">
            <v>30589223.210000001</v>
          </cell>
          <cell r="V208">
            <v>30653471.399999999</v>
          </cell>
          <cell r="W208">
            <v>27080345.59</v>
          </cell>
          <cell r="X208">
            <v>27180078.34</v>
          </cell>
          <cell r="Y208">
            <v>27285685.199999999</v>
          </cell>
          <cell r="Z208">
            <v>27093506.379999999</v>
          </cell>
          <cell r="AA208">
            <v>26856318.379999999</v>
          </cell>
          <cell r="AB208">
            <v>27166913.77</v>
          </cell>
          <cell r="AC208">
            <v>27546651</v>
          </cell>
          <cell r="AD208">
            <v>27234974.469999999</v>
          </cell>
          <cell r="AE208">
            <v>27551711.059999999</v>
          </cell>
          <cell r="AF208">
            <v>27789526.140000001</v>
          </cell>
          <cell r="AG208">
            <v>28061133.02</v>
          </cell>
          <cell r="AH208">
            <v>27767302.670000002</v>
          </cell>
        </row>
        <row r="209">
          <cell r="B209">
            <v>15</v>
          </cell>
          <cell r="C209" t="str">
            <v>FIDUCIARIA FIDUCOR</v>
          </cell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</row>
        <row r="210">
          <cell r="B210">
            <v>16</v>
          </cell>
          <cell r="C210" t="str">
            <v>ALIANZA FIDUCIARIA</v>
          </cell>
          <cell r="D210">
            <v>84682</v>
          </cell>
          <cell r="E210">
            <v>84964.83</v>
          </cell>
          <cell r="F210">
            <v>86806.58</v>
          </cell>
          <cell r="G210">
            <v>87630</v>
          </cell>
          <cell r="H210">
            <v>88086.57</v>
          </cell>
          <cell r="I210">
            <v>88804.14</v>
          </cell>
          <cell r="J210">
            <v>88928.58</v>
          </cell>
          <cell r="K210">
            <v>89422</v>
          </cell>
          <cell r="L210">
            <v>90433.65</v>
          </cell>
          <cell r="M210">
            <v>88838.35</v>
          </cell>
          <cell r="N210">
            <v>89057</v>
          </cell>
          <cell r="O210">
            <v>90263</v>
          </cell>
          <cell r="P210">
            <v>91083.96</v>
          </cell>
          <cell r="Q210">
            <v>89862</v>
          </cell>
          <cell r="R210">
            <v>90766.82</v>
          </cell>
          <cell r="S210">
            <v>82546.37</v>
          </cell>
          <cell r="T210">
            <v>83177</v>
          </cell>
          <cell r="U210">
            <v>82716.41</v>
          </cell>
          <cell r="V210">
            <v>78300</v>
          </cell>
          <cell r="W210">
            <v>10276</v>
          </cell>
          <cell r="X210">
            <v>10236.049999999999</v>
          </cell>
          <cell r="Y210">
            <v>11038</v>
          </cell>
          <cell r="Z210">
            <v>11046.89</v>
          </cell>
          <cell r="AA210">
            <v>11009.83</v>
          </cell>
          <cell r="AB210">
            <v>10992.88</v>
          </cell>
          <cell r="AC210">
            <v>10971.59</v>
          </cell>
          <cell r="AD210">
            <v>10993.73</v>
          </cell>
          <cell r="AE210">
            <v>10935</v>
          </cell>
          <cell r="AF210">
            <v>10910.2</v>
          </cell>
          <cell r="AG210">
            <v>10861.52</v>
          </cell>
          <cell r="AH210">
            <v>10826.4</v>
          </cell>
        </row>
        <row r="211">
          <cell r="B211">
            <v>18</v>
          </cell>
          <cell r="C211" t="str">
            <v>FIDUCIARIA POPULAR</v>
          </cell>
          <cell r="D211">
            <v>2800124.83</v>
          </cell>
          <cell r="E211"/>
          <cell r="F211">
            <v>915991.08</v>
          </cell>
          <cell r="G211">
            <v>1450056.32</v>
          </cell>
          <cell r="H211">
            <v>1449993.86</v>
          </cell>
          <cell r="I211">
            <v>1460612.55</v>
          </cell>
          <cell r="J211">
            <v>1475242.59</v>
          </cell>
          <cell r="K211">
            <v>1465556.29</v>
          </cell>
          <cell r="L211">
            <v>1473439.58</v>
          </cell>
          <cell r="M211">
            <v>1473050.47</v>
          </cell>
          <cell r="N211">
            <v>1482378.93</v>
          </cell>
          <cell r="O211">
            <v>1122211.8600000001</v>
          </cell>
          <cell r="P211">
            <v>1135725.1000000001</v>
          </cell>
          <cell r="Q211">
            <v>1130608.1000000001</v>
          </cell>
          <cell r="R211">
            <v>1127279.3999999999</v>
          </cell>
          <cell r="S211">
            <v>1130005.54</v>
          </cell>
          <cell r="T211">
            <v>936668.87</v>
          </cell>
          <cell r="U211">
            <v>931789.91</v>
          </cell>
          <cell r="V211">
            <v>932570.02</v>
          </cell>
          <cell r="W211">
            <v>929273.76</v>
          </cell>
          <cell r="X211">
            <v>927505.35</v>
          </cell>
          <cell r="Y211">
            <v>928312.52</v>
          </cell>
          <cell r="Z211">
            <v>935326.86</v>
          </cell>
          <cell r="AA211">
            <v>943048.48</v>
          </cell>
          <cell r="AB211">
            <v>950609.47</v>
          </cell>
          <cell r="AC211">
            <v>950077.4</v>
          </cell>
          <cell r="AD211">
            <v>947835.55</v>
          </cell>
          <cell r="AE211">
            <v>943997.3</v>
          </cell>
          <cell r="AF211">
            <v>945053.77</v>
          </cell>
          <cell r="AG211">
            <v>943451.78</v>
          </cell>
          <cell r="AH211">
            <v>942690.12</v>
          </cell>
        </row>
        <row r="212">
          <cell r="B212">
            <v>19</v>
          </cell>
          <cell r="C212" t="str">
            <v>FIDUCAFE</v>
          </cell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</row>
        <row r="213">
          <cell r="B213">
            <v>20</v>
          </cell>
          <cell r="C213" t="str">
            <v>FIDUCIARIA CORFICOLOMBIANA</v>
          </cell>
          <cell r="D213">
            <v>10204.11</v>
          </cell>
          <cell r="E213">
            <v>9195.4</v>
          </cell>
          <cell r="F213">
            <v>8581.66</v>
          </cell>
          <cell r="G213">
            <v>7836.69</v>
          </cell>
          <cell r="H213">
            <v>7025.68</v>
          </cell>
          <cell r="I213">
            <v>5460.05</v>
          </cell>
          <cell r="J213">
            <v>4482.78</v>
          </cell>
          <cell r="K213">
            <v>3864</v>
          </cell>
          <cell r="L213">
            <v>3067</v>
          </cell>
          <cell r="M213">
            <v>2268.3000000000002</v>
          </cell>
          <cell r="N213">
            <v>2116.86</v>
          </cell>
          <cell r="O213">
            <v>1803.04</v>
          </cell>
          <cell r="P213">
            <v>1831.68</v>
          </cell>
          <cell r="Q213">
            <v>1508</v>
          </cell>
          <cell r="R213">
            <v>1521.75</v>
          </cell>
          <cell r="S213">
            <v>1351.01</v>
          </cell>
          <cell r="T213">
            <v>1348.55</v>
          </cell>
          <cell r="U213">
            <v>1205.74</v>
          </cell>
          <cell r="V213">
            <v>1204.6300000000001</v>
          </cell>
          <cell r="W213">
            <v>1209.2</v>
          </cell>
          <cell r="X213">
            <v>1209.71</v>
          </cell>
          <cell r="Y213">
            <v>1209.22</v>
          </cell>
          <cell r="Z213">
            <v>3223.68</v>
          </cell>
          <cell r="AA213">
            <v>3236.26</v>
          </cell>
          <cell r="AB213">
            <v>3243.23</v>
          </cell>
          <cell r="AC213">
            <v>3252.84</v>
          </cell>
          <cell r="AD213">
            <v>3261.41</v>
          </cell>
          <cell r="AE213">
            <v>3276.24</v>
          </cell>
          <cell r="AF213">
            <v>3279.46</v>
          </cell>
          <cell r="AG213">
            <v>3291.36</v>
          </cell>
          <cell r="AH213">
            <v>3305.96</v>
          </cell>
        </row>
        <row r="214">
          <cell r="B214">
            <v>21</v>
          </cell>
          <cell r="C214" t="str">
            <v>FIDUCIARIA DE OCCIDENTE</v>
          </cell>
          <cell r="D214">
            <v>10609551.779999999</v>
          </cell>
          <cell r="E214">
            <v>10654736.42</v>
          </cell>
          <cell r="F214">
            <v>10217781.93</v>
          </cell>
          <cell r="G214">
            <v>10458001.07</v>
          </cell>
          <cell r="H214">
            <v>10565012.140000001</v>
          </cell>
          <cell r="I214">
            <v>10739484.689999999</v>
          </cell>
          <cell r="J214">
            <v>10816397.75</v>
          </cell>
          <cell r="K214">
            <v>10979345.99</v>
          </cell>
          <cell r="L214">
            <v>11145561.73</v>
          </cell>
          <cell r="M214">
            <v>15192970.630000001</v>
          </cell>
          <cell r="N214">
            <v>15251841.6</v>
          </cell>
          <cell r="O214">
            <v>15421990.68</v>
          </cell>
          <cell r="P214">
            <v>15703807.550000001</v>
          </cell>
          <cell r="Q214">
            <v>15655452.140000001</v>
          </cell>
          <cell r="R214">
            <v>15827913.529999999</v>
          </cell>
          <cell r="S214">
            <v>16232313.369999999</v>
          </cell>
          <cell r="T214">
            <v>16352013.779999999</v>
          </cell>
          <cell r="U214">
            <v>16364703.720000001</v>
          </cell>
          <cell r="V214">
            <v>16287872.67</v>
          </cell>
          <cell r="W214">
            <v>15938999.470000001</v>
          </cell>
          <cell r="X214">
            <v>15961593.23</v>
          </cell>
          <cell r="Y214">
            <v>15906444.15</v>
          </cell>
          <cell r="Z214">
            <v>16040469.970000001</v>
          </cell>
          <cell r="AA214">
            <v>15836079.85</v>
          </cell>
          <cell r="AB214">
            <v>15946884.4</v>
          </cell>
          <cell r="AC214">
            <v>15965782.6</v>
          </cell>
          <cell r="AD214">
            <v>16046537.01</v>
          </cell>
          <cell r="AE214">
            <v>16249820.59</v>
          </cell>
          <cell r="AF214">
            <v>16370368.039999999</v>
          </cell>
          <cell r="AG214">
            <v>16291300.08</v>
          </cell>
          <cell r="AH214">
            <v>16307804.17</v>
          </cell>
        </row>
        <row r="215">
          <cell r="B215">
            <v>22</v>
          </cell>
          <cell r="C215" t="str">
            <v>FIDUCIARIA BOGOTA</v>
          </cell>
          <cell r="D215">
            <v>17871836.690000001</v>
          </cell>
          <cell r="E215">
            <v>17968523.02</v>
          </cell>
          <cell r="F215">
            <v>18268063.859999999</v>
          </cell>
          <cell r="G215">
            <v>18286641.460000001</v>
          </cell>
          <cell r="H215">
            <v>18487688.149999999</v>
          </cell>
          <cell r="I215">
            <v>18743641.350000001</v>
          </cell>
          <cell r="J215">
            <v>18927277.640000001</v>
          </cell>
          <cell r="K215">
            <v>18969985.609999999</v>
          </cell>
          <cell r="L215">
            <v>19212197.27</v>
          </cell>
          <cell r="M215">
            <v>16757659.550000001</v>
          </cell>
          <cell r="N215">
            <v>16632868.869999999</v>
          </cell>
          <cell r="O215">
            <v>16229693.92</v>
          </cell>
          <cell r="P215">
            <v>16572513.199999999</v>
          </cell>
          <cell r="Q215">
            <v>16321708.76</v>
          </cell>
          <cell r="R215">
            <v>16502384.65</v>
          </cell>
          <cell r="S215">
            <v>17152484.25</v>
          </cell>
          <cell r="T215">
            <v>17222912.579999998</v>
          </cell>
          <cell r="U215">
            <v>17208650.73</v>
          </cell>
          <cell r="V215">
            <v>17162870.510000002</v>
          </cell>
          <cell r="W215">
            <v>17274100</v>
          </cell>
          <cell r="X215">
            <v>17252376.010000002</v>
          </cell>
          <cell r="Y215">
            <v>17306484.98</v>
          </cell>
          <cell r="Z215">
            <v>17465066.760000002</v>
          </cell>
          <cell r="AA215">
            <v>17269670.920000002</v>
          </cell>
          <cell r="AB215">
            <v>17402281.98</v>
          </cell>
          <cell r="AC215">
            <v>17404534.829999998</v>
          </cell>
          <cell r="AD215">
            <v>17470398.52</v>
          </cell>
          <cell r="AE215">
            <v>17675484.43</v>
          </cell>
          <cell r="AF215">
            <v>17898758.48</v>
          </cell>
          <cell r="AG215">
            <v>17718743.440000001</v>
          </cell>
          <cell r="AH215">
            <v>17747110.050000001</v>
          </cell>
        </row>
        <row r="216">
          <cell r="B216">
            <v>23</v>
          </cell>
          <cell r="C216" t="str">
            <v>ITAÚ ASSET MANAGEMENT</v>
          </cell>
          <cell r="D216">
            <v>554</v>
          </cell>
          <cell r="E216">
            <v>557</v>
          </cell>
          <cell r="F216">
            <v>560</v>
          </cell>
          <cell r="G216">
            <v>562</v>
          </cell>
          <cell r="H216">
            <v>565.39</v>
          </cell>
          <cell r="I216">
            <v>568.22</v>
          </cell>
          <cell r="J216">
            <v>571</v>
          </cell>
          <cell r="K216">
            <v>574.15</v>
          </cell>
          <cell r="L216">
            <v>577.09</v>
          </cell>
          <cell r="M216">
            <v>580.08000000000004</v>
          </cell>
          <cell r="N216">
            <v>582.96</v>
          </cell>
          <cell r="O216">
            <v>586.03</v>
          </cell>
          <cell r="P216">
            <v>589.12</v>
          </cell>
          <cell r="Q216">
            <v>592</v>
          </cell>
          <cell r="R216">
            <v>595.02</v>
          </cell>
          <cell r="S216">
            <v>598.02</v>
          </cell>
          <cell r="T216">
            <v>601.1</v>
          </cell>
          <cell r="U216">
            <v>604</v>
          </cell>
          <cell r="V216">
            <v>606.97</v>
          </cell>
          <cell r="W216">
            <v>609.9</v>
          </cell>
          <cell r="X216">
            <v>0</v>
          </cell>
          <cell r="Y216">
            <v>0</v>
          </cell>
          <cell r="Z216"/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</row>
        <row r="217">
          <cell r="B217">
            <v>24</v>
          </cell>
          <cell r="C217" t="str">
            <v>CITITRUST COLOMBIA</v>
          </cell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>
            <v>0</v>
          </cell>
          <cell r="Y217"/>
          <cell r="Z217"/>
          <cell r="AA217"/>
          <cell r="AB217"/>
          <cell r="AC217"/>
          <cell r="AD217"/>
          <cell r="AE217"/>
          <cell r="AF217"/>
          <cell r="AG217"/>
          <cell r="AH217">
            <v>0</v>
          </cell>
        </row>
        <row r="218">
          <cell r="B218">
            <v>25</v>
          </cell>
          <cell r="C218" t="str">
            <v>FIDUCIARIA COLPATRIA</v>
          </cell>
          <cell r="D218">
            <v>496.66</v>
          </cell>
          <cell r="E218">
            <v>484.25</v>
          </cell>
          <cell r="F218">
            <v>474.28</v>
          </cell>
          <cell r="G218">
            <v>464.28</v>
          </cell>
          <cell r="H218">
            <v>454.31</v>
          </cell>
          <cell r="I218">
            <v>444.47</v>
          </cell>
          <cell r="J218">
            <v>434.49</v>
          </cell>
          <cell r="K218">
            <v>424.62</v>
          </cell>
          <cell r="L218">
            <v>414.41</v>
          </cell>
          <cell r="M218">
            <v>404.11</v>
          </cell>
          <cell r="N218">
            <v>393.64</v>
          </cell>
          <cell r="O218">
            <v>384.92</v>
          </cell>
          <cell r="P218">
            <v>371.13</v>
          </cell>
          <cell r="Q218">
            <v>359.16</v>
          </cell>
          <cell r="R218">
            <v>348.01</v>
          </cell>
          <cell r="S218">
            <v>336.53</v>
          </cell>
          <cell r="T218">
            <v>325.12</v>
          </cell>
          <cell r="U218">
            <v>313.25</v>
          </cell>
          <cell r="V218">
            <v>301.3</v>
          </cell>
          <cell r="W218">
            <v>69295.509999999995</v>
          </cell>
          <cell r="X218">
            <v>70922.080000000002</v>
          </cell>
          <cell r="Y218">
            <v>70370.460000000006</v>
          </cell>
          <cell r="Z218">
            <v>70363.7</v>
          </cell>
          <cell r="AA218">
            <v>70632.990000000005</v>
          </cell>
          <cell r="AB218">
            <v>70894.38</v>
          </cell>
          <cell r="AC218">
            <v>71010.210000000006</v>
          </cell>
          <cell r="AD218">
            <v>71634.77</v>
          </cell>
          <cell r="AE218">
            <v>72227.09</v>
          </cell>
          <cell r="AF218">
            <v>71842.929999999993</v>
          </cell>
          <cell r="AG218">
            <v>71220.13</v>
          </cell>
          <cell r="AH218">
            <v>70241.45</v>
          </cell>
        </row>
        <row r="219">
          <cell r="B219">
            <v>27</v>
          </cell>
          <cell r="C219" t="str">
            <v>FIDUCIARIA GNB</v>
          </cell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</row>
        <row r="220">
          <cell r="B220">
            <v>31</v>
          </cell>
          <cell r="C220" t="str">
            <v>FIDUCIARIA BANCOLOMBIA</v>
          </cell>
          <cell r="D220">
            <v>4238439.4400000004</v>
          </cell>
          <cell r="E220">
            <v>4211467.33</v>
          </cell>
          <cell r="F220">
            <v>4283920.47</v>
          </cell>
          <cell r="G220">
            <v>5350286.43</v>
          </cell>
          <cell r="H220">
            <v>5377115.0899999999</v>
          </cell>
          <cell r="I220">
            <v>5419485.4400000004</v>
          </cell>
          <cell r="J220">
            <v>5428890.7800000003</v>
          </cell>
          <cell r="K220">
            <v>5427961.2800000003</v>
          </cell>
          <cell r="L220">
            <v>5466080.9299999997</v>
          </cell>
          <cell r="M220">
            <v>6326909.04</v>
          </cell>
          <cell r="N220">
            <v>6366899.1699999999</v>
          </cell>
          <cell r="O220">
            <v>5973838.6200000001</v>
          </cell>
          <cell r="P220">
            <v>6011764.7000000002</v>
          </cell>
          <cell r="Q220">
            <v>6051184.0999999996</v>
          </cell>
          <cell r="R220">
            <v>6079963.8399999999</v>
          </cell>
          <cell r="S220">
            <v>6155167.6100000003</v>
          </cell>
          <cell r="T220">
            <v>6195500.6900000004</v>
          </cell>
          <cell r="U220">
            <v>6195263.5</v>
          </cell>
          <cell r="V220">
            <v>6142464.1299999999</v>
          </cell>
          <cell r="W220">
            <v>6142814.3899999997</v>
          </cell>
          <cell r="X220">
            <v>6171256.9100000001</v>
          </cell>
          <cell r="Y220">
            <v>6219100.4299999997</v>
          </cell>
          <cell r="Z220">
            <v>6262718.9800000004</v>
          </cell>
          <cell r="AA220">
            <v>6408114.9400000004</v>
          </cell>
          <cell r="AB220">
            <v>6402679.9699999997</v>
          </cell>
          <cell r="AC220">
            <v>6314344.1900000004</v>
          </cell>
          <cell r="AD220">
            <v>6367524.1399999997</v>
          </cell>
          <cell r="AE220">
            <v>6457240.6500000004</v>
          </cell>
          <cell r="AF220">
            <v>6497329.1500000004</v>
          </cell>
          <cell r="AG220">
            <v>6523356.2599999998</v>
          </cell>
          <cell r="AH220">
            <v>6525745.2400000002</v>
          </cell>
        </row>
        <row r="221">
          <cell r="B221">
            <v>33</v>
          </cell>
          <cell r="C221" t="str">
            <v>ACCION FIDUCIARIA</v>
          </cell>
          <cell r="D221">
            <v>1.81</v>
          </cell>
          <cell r="E221">
            <v>1.81</v>
          </cell>
          <cell r="F221">
            <v>1.81</v>
          </cell>
          <cell r="G221">
            <v>1.81</v>
          </cell>
          <cell r="H221">
            <v>1.81</v>
          </cell>
          <cell r="I221">
            <v>1.81</v>
          </cell>
          <cell r="J221">
            <v>1.81</v>
          </cell>
          <cell r="K221">
            <v>1.81</v>
          </cell>
          <cell r="L221">
            <v>1.82</v>
          </cell>
          <cell r="M221">
            <v>1.82</v>
          </cell>
          <cell r="N221">
            <v>1.82</v>
          </cell>
          <cell r="O221">
            <v>1.82</v>
          </cell>
          <cell r="P221">
            <v>1.82</v>
          </cell>
          <cell r="Q221">
            <v>1.82</v>
          </cell>
          <cell r="R221">
            <v>1.82</v>
          </cell>
          <cell r="S221">
            <v>1.82</v>
          </cell>
          <cell r="T221">
            <v>1.82</v>
          </cell>
          <cell r="U221">
            <v>1.82</v>
          </cell>
          <cell r="V221">
            <v>1.82</v>
          </cell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</row>
        <row r="222">
          <cell r="B222">
            <v>34</v>
          </cell>
          <cell r="C222" t="str">
            <v>SERVITRUST GNB SUDAMERIS</v>
          </cell>
          <cell r="D222"/>
          <cell r="E222"/>
          <cell r="F222"/>
          <cell r="G222"/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</row>
        <row r="223">
          <cell r="B223">
            <v>38</v>
          </cell>
          <cell r="C223" t="str">
            <v>FIDUCIARIA CENTRAL</v>
          </cell>
          <cell r="D223"/>
          <cell r="E223"/>
          <cell r="F223"/>
          <cell r="G223"/>
          <cell r="H223">
            <v>108472</v>
          </cell>
          <cell r="I223">
            <v>112694.47</v>
          </cell>
          <cell r="J223">
            <v>113158.57</v>
          </cell>
          <cell r="K223">
            <v>113904.38</v>
          </cell>
          <cell r="L223">
            <v>115377.63</v>
          </cell>
          <cell r="M223">
            <v>115901.08</v>
          </cell>
          <cell r="N223">
            <v>115839.79</v>
          </cell>
          <cell r="O223">
            <v>66644.710000000006</v>
          </cell>
          <cell r="P223">
            <v>67314.039999999994</v>
          </cell>
          <cell r="Q223">
            <v>67810.83</v>
          </cell>
          <cell r="R223">
            <v>68423.86</v>
          </cell>
          <cell r="S223">
            <v>68965.509999999995</v>
          </cell>
          <cell r="T223">
            <v>21662.17</v>
          </cell>
          <cell r="U223">
            <v>21674.79</v>
          </cell>
          <cell r="V223">
            <v>21417.39</v>
          </cell>
          <cell r="W223">
            <v>7410.55</v>
          </cell>
          <cell r="X223">
            <v>7420.72</v>
          </cell>
          <cell r="Y223">
            <v>8592.42</v>
          </cell>
          <cell r="Z223">
            <v>7767.81</v>
          </cell>
          <cell r="AA223">
            <v>39223.25</v>
          </cell>
          <cell r="AB223">
            <v>39217.230000000003</v>
          </cell>
          <cell r="AC223">
            <v>39185.129999999997</v>
          </cell>
          <cell r="AD223">
            <v>39323.14</v>
          </cell>
          <cell r="AE223">
            <v>38843.919999999998</v>
          </cell>
          <cell r="AF223">
            <v>38480.85</v>
          </cell>
          <cell r="AG223">
            <v>38492.199999999997</v>
          </cell>
          <cell r="AH223"/>
        </row>
        <row r="224">
          <cell r="B224">
            <v>39</v>
          </cell>
          <cell r="C224" t="str">
            <v>FIDUAGRARIA</v>
          </cell>
          <cell r="D224">
            <v>8183.55</v>
          </cell>
          <cell r="E224">
            <v>29718.55</v>
          </cell>
          <cell r="F224">
            <v>29882.22</v>
          </cell>
          <cell r="G224">
            <v>29882.22</v>
          </cell>
          <cell r="H224">
            <v>29664.57</v>
          </cell>
          <cell r="I224">
            <v>29560.67</v>
          </cell>
          <cell r="J224">
            <v>29668.28</v>
          </cell>
          <cell r="K224">
            <v>29588.45</v>
          </cell>
          <cell r="L224">
            <v>29895.71</v>
          </cell>
          <cell r="M224">
            <v>30185.87</v>
          </cell>
          <cell r="N224">
            <v>30327.78</v>
          </cell>
          <cell r="O224">
            <v>30493.19</v>
          </cell>
          <cell r="P224">
            <v>30632.41</v>
          </cell>
          <cell r="Q224">
            <v>30901.94</v>
          </cell>
          <cell r="R224">
            <v>31192.55</v>
          </cell>
          <cell r="S224">
            <v>31634.5</v>
          </cell>
          <cell r="T224">
            <v>32013.09</v>
          </cell>
          <cell r="U224">
            <v>32295.8</v>
          </cell>
          <cell r="V224">
            <v>32757.03</v>
          </cell>
          <cell r="W224">
            <v>32848.449999999997</v>
          </cell>
          <cell r="X224">
            <v>33207.19</v>
          </cell>
          <cell r="Y224">
            <v>33370.92</v>
          </cell>
          <cell r="Z224">
            <v>33595.89</v>
          </cell>
          <cell r="AA224">
            <v>33670.01</v>
          </cell>
          <cell r="AB224">
            <v>33988.53</v>
          </cell>
          <cell r="AC224">
            <v>34208.94</v>
          </cell>
          <cell r="AD224">
            <v>34377.08</v>
          </cell>
          <cell r="AE224">
            <v>34535</v>
          </cell>
          <cell r="AF224">
            <v>34753.81</v>
          </cell>
          <cell r="AG224">
            <v>34876.92</v>
          </cell>
          <cell r="AH224">
            <v>34942.629999999997</v>
          </cell>
        </row>
        <row r="225">
          <cell r="B225">
            <v>40</v>
          </cell>
          <cell r="C225" t="str">
            <v>FIDUCOLDEX</v>
          </cell>
          <cell r="D225">
            <v>4780092.22</v>
          </cell>
          <cell r="E225">
            <v>4804516.4400000004</v>
          </cell>
          <cell r="F225">
            <v>4947034.93</v>
          </cell>
          <cell r="G225">
            <v>5077401.95</v>
          </cell>
          <cell r="H225">
            <v>5133893.1399999997</v>
          </cell>
          <cell r="I225">
            <v>5202505.04</v>
          </cell>
          <cell r="J225">
            <v>5251136.12</v>
          </cell>
          <cell r="K225">
            <v>5263753.5599999996</v>
          </cell>
          <cell r="L225">
            <v>5331168.93</v>
          </cell>
          <cell r="M225">
            <v>5285761.05</v>
          </cell>
          <cell r="N225">
            <v>5249305.72</v>
          </cell>
          <cell r="O225">
            <v>5149837.3</v>
          </cell>
          <cell r="P225">
            <v>5247299.2</v>
          </cell>
          <cell r="Q225">
            <v>5178020.5599999996</v>
          </cell>
          <cell r="R225">
            <v>5232390.34</v>
          </cell>
          <cell r="S225">
            <v>5427373.5599999996</v>
          </cell>
          <cell r="T225">
            <v>5453376.2400000002</v>
          </cell>
          <cell r="U225">
            <v>5470232.6200000001</v>
          </cell>
          <cell r="V225">
            <v>5450437.46</v>
          </cell>
          <cell r="W225">
            <v>5914001.29</v>
          </cell>
          <cell r="X225">
            <v>5906119.9699999997</v>
          </cell>
          <cell r="Y225">
            <v>5931014.9000000004</v>
          </cell>
          <cell r="Z225">
            <v>5975964.0199999996</v>
          </cell>
          <cell r="AA225">
            <v>5944809.6799999997</v>
          </cell>
          <cell r="AB225">
            <v>6001571.5700000003</v>
          </cell>
          <cell r="AC225">
            <v>5995646.1699999999</v>
          </cell>
          <cell r="AD225">
            <v>6013533.8799999999</v>
          </cell>
          <cell r="AE225">
            <v>6064769.7699999996</v>
          </cell>
          <cell r="AF225">
            <v>6122642.9800000004</v>
          </cell>
          <cell r="AG225">
            <v>6076510.7800000003</v>
          </cell>
          <cell r="AH225">
            <v>6070038</v>
          </cell>
        </row>
        <row r="226">
          <cell r="B226">
            <v>42</v>
          </cell>
          <cell r="C226" t="str">
            <v>FIDUCIARIA DAVIVIENDA</v>
          </cell>
          <cell r="D226">
            <v>1205536.06</v>
          </cell>
          <cell r="E226">
            <v>1208443.0900000001</v>
          </cell>
          <cell r="F226">
            <v>3268378.99</v>
          </cell>
          <cell r="G226">
            <v>2702361.39</v>
          </cell>
          <cell r="H226">
            <v>2727848.74</v>
          </cell>
          <cell r="I226">
            <v>2770844.44</v>
          </cell>
          <cell r="J226">
            <v>2807900.98</v>
          </cell>
          <cell r="K226">
            <v>2842158.42</v>
          </cell>
          <cell r="L226">
            <v>2895010.44</v>
          </cell>
          <cell r="M226">
            <v>2889745.03</v>
          </cell>
          <cell r="N226">
            <v>2901195.75</v>
          </cell>
          <cell r="O226">
            <v>3281707.09</v>
          </cell>
          <cell r="P226">
            <v>1059733.1100000001</v>
          </cell>
          <cell r="Q226">
            <v>1020527.59</v>
          </cell>
          <cell r="R226">
            <v>1042239.28</v>
          </cell>
          <cell r="S226">
            <v>1041238.56</v>
          </cell>
          <cell r="T226">
            <v>1057308.7</v>
          </cell>
          <cell r="U226">
            <v>1054514.29</v>
          </cell>
          <cell r="V226">
            <v>1043132.55</v>
          </cell>
          <cell r="W226">
            <v>1021274.96</v>
          </cell>
          <cell r="X226">
            <v>1028986.06</v>
          </cell>
          <cell r="Y226">
            <v>1029815.47</v>
          </cell>
          <cell r="Z226">
            <v>1024050.59</v>
          </cell>
          <cell r="AA226">
            <v>1024088.03</v>
          </cell>
          <cell r="AB226">
            <v>1046997.67</v>
          </cell>
          <cell r="AC226">
            <v>1051816.69</v>
          </cell>
          <cell r="AD226">
            <v>1046502.56</v>
          </cell>
          <cell r="AE226">
            <v>1064719.1000000001</v>
          </cell>
          <cell r="AF226">
            <v>1069715.6000000001</v>
          </cell>
          <cell r="AG226">
            <v>1064998.94</v>
          </cell>
          <cell r="AH226">
            <v>1055178.99</v>
          </cell>
        </row>
        <row r="227">
          <cell r="B227">
            <v>49</v>
          </cell>
          <cell r="C227" t="str">
            <v>FIDUPETROL</v>
          </cell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</row>
        <row r="228">
          <cell r="B228">
            <v>56</v>
          </cell>
          <cell r="C228" t="str">
            <v>FIDUCIARIA COLSEGUROS</v>
          </cell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</row>
        <row r="229">
          <cell r="B229">
            <v>57</v>
          </cell>
          <cell r="C229" t="str">
            <v>FIDUPAIS</v>
          </cell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</row>
        <row r="230">
          <cell r="B230">
            <v>58</v>
          </cell>
          <cell r="C230" t="str">
            <v>GESTION FIDUCIARIA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/>
          <cell r="AC230"/>
          <cell r="AD230"/>
          <cell r="AE230"/>
          <cell r="AF230"/>
          <cell r="AG230"/>
          <cell r="AH230"/>
        </row>
        <row r="231">
          <cell r="B231">
            <v>59</v>
          </cell>
          <cell r="C231" t="str">
            <v>CREDICORP CAPITAL FIDUCIARIA</v>
          </cell>
          <cell r="D231"/>
          <cell r="E231"/>
          <cell r="F231"/>
          <cell r="G231"/>
          <cell r="H231"/>
          <cell r="I231">
            <v>0</v>
          </cell>
          <cell r="J231"/>
          <cell r="K231"/>
          <cell r="L231">
            <v>0</v>
          </cell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>
            <v>0</v>
          </cell>
          <cell r="Z231"/>
          <cell r="AA231"/>
          <cell r="AB231"/>
          <cell r="AC231"/>
          <cell r="AD231"/>
          <cell r="AE231"/>
          <cell r="AF231"/>
          <cell r="AG231"/>
          <cell r="AH231"/>
        </row>
        <row r="232">
          <cell r="B232">
            <v>60</v>
          </cell>
          <cell r="C232" t="str">
            <v>FIDUCIARIA BNP PARIBAS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</row>
        <row r="233">
          <cell r="B233">
            <v>61</v>
          </cell>
          <cell r="C233" t="str">
            <v>FIDUCIARIA BTG PACTUAL</v>
          </cell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</row>
        <row r="234">
          <cell r="B234">
            <v>62</v>
          </cell>
          <cell r="C234" t="str">
            <v>FIDUCIARIA COOMEVA</v>
          </cell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>
            <v>0</v>
          </cell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</row>
        <row r="235">
          <cell r="B235">
            <v>63</v>
          </cell>
          <cell r="C235" t="str">
            <v>FIDUCIARIA RENTA 4 GLOBAL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>
            <v>0</v>
          </cell>
        </row>
        <row r="236">
          <cell r="B236">
            <v>64</v>
          </cell>
          <cell r="C236" t="str">
            <v>SANTANDER SECURITIES SERVICES</v>
          </cell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</row>
        <row r="240">
          <cell r="B240">
            <v>3</v>
          </cell>
          <cell r="C240" t="str">
            <v>BBVA FIDUCIARIA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/>
          <cell r="Q240"/>
          <cell r="R240"/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</row>
        <row r="241">
          <cell r="B241">
            <v>4</v>
          </cell>
          <cell r="C241" t="str">
            <v>ITAÚ SECURITIES SERVICES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/>
          <cell r="AH241"/>
        </row>
        <row r="242">
          <cell r="B242">
            <v>6</v>
          </cell>
          <cell r="C242" t="str">
            <v>FIDUCIARIA COLMENA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</row>
        <row r="243">
          <cell r="B243">
            <v>7</v>
          </cell>
          <cell r="C243" t="str">
            <v>OLD MUTUAL FIDUCIARIA</v>
          </cell>
          <cell r="D243"/>
          <cell r="E243"/>
          <cell r="F243"/>
          <cell r="G243"/>
          <cell r="H243">
            <v>0</v>
          </cell>
          <cell r="I243">
            <v>0</v>
          </cell>
          <cell r="J243"/>
          <cell r="K243">
            <v>0</v>
          </cell>
          <cell r="L243">
            <v>0</v>
          </cell>
          <cell r="M243">
            <v>0</v>
          </cell>
          <cell r="N243"/>
          <cell r="O243">
            <v>0</v>
          </cell>
          <cell r="P243"/>
          <cell r="Q243">
            <v>0</v>
          </cell>
          <cell r="R243"/>
          <cell r="S243"/>
          <cell r="T243"/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/>
          <cell r="AA243"/>
          <cell r="AB243"/>
          <cell r="AC243"/>
          <cell r="AD243"/>
          <cell r="AE243"/>
          <cell r="AF243"/>
          <cell r="AG243"/>
          <cell r="AH243"/>
        </row>
        <row r="244">
          <cell r="B244">
            <v>12</v>
          </cell>
          <cell r="C244" t="str">
            <v>FIDUCIARIA LA PREVISORA</v>
          </cell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>
            <v>0</v>
          </cell>
          <cell r="T244">
            <v>0</v>
          </cell>
          <cell r="U244"/>
          <cell r="V244">
            <v>0</v>
          </cell>
          <cell r="W244">
            <v>0</v>
          </cell>
          <cell r="X244"/>
          <cell r="Y244"/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</row>
        <row r="245">
          <cell r="B245">
            <v>15</v>
          </cell>
          <cell r="C245" t="str">
            <v>FIDUCIARIA FIDUCOR</v>
          </cell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</row>
        <row r="246">
          <cell r="B246">
            <v>16</v>
          </cell>
          <cell r="C246" t="str">
            <v>ALIANZA FIDUCIARIA</v>
          </cell>
          <cell r="D246">
            <v>362076</v>
          </cell>
          <cell r="E246">
            <v>377026.85</v>
          </cell>
          <cell r="F246">
            <v>396889.14</v>
          </cell>
          <cell r="G246">
            <v>387109</v>
          </cell>
          <cell r="H246">
            <v>379673.75</v>
          </cell>
          <cell r="I246">
            <v>283.45999999999998</v>
          </cell>
          <cell r="J246">
            <v>244.02</v>
          </cell>
          <cell r="K246">
            <v>373002.55</v>
          </cell>
          <cell r="L246">
            <v>384391.74</v>
          </cell>
          <cell r="M246">
            <v>389815.94</v>
          </cell>
          <cell r="N246">
            <v>393331.28</v>
          </cell>
          <cell r="O246">
            <v>384781.74</v>
          </cell>
          <cell r="P246">
            <v>398916.26</v>
          </cell>
          <cell r="Q246">
            <v>397771.23</v>
          </cell>
          <cell r="R246">
            <v>405840.2</v>
          </cell>
          <cell r="S246">
            <v>410622.73</v>
          </cell>
          <cell r="T246">
            <v>414693.05</v>
          </cell>
          <cell r="U246">
            <v>413673.41</v>
          </cell>
          <cell r="V246">
            <v>418792.29</v>
          </cell>
          <cell r="W246">
            <v>422889.63</v>
          </cell>
          <cell r="X246">
            <v>420148.15</v>
          </cell>
          <cell r="Y246">
            <v>425295.82</v>
          </cell>
          <cell r="Z246">
            <v>431517.33</v>
          </cell>
          <cell r="AA246">
            <v>471497.01</v>
          </cell>
          <cell r="AB246">
            <v>398916.26</v>
          </cell>
          <cell r="AC246">
            <v>478564.97</v>
          </cell>
          <cell r="AD246">
            <v>481831.07</v>
          </cell>
          <cell r="AE246">
            <v>471497.01</v>
          </cell>
          <cell r="AF246">
            <v>488291.74</v>
          </cell>
          <cell r="AG246">
            <v>488348.09</v>
          </cell>
          <cell r="AH246">
            <v>492801.62</v>
          </cell>
        </row>
        <row r="247">
          <cell r="B247">
            <v>18</v>
          </cell>
          <cell r="C247" t="str">
            <v>FIDUCIARIA POPULAR</v>
          </cell>
          <cell r="D247">
            <v>91285.73</v>
          </cell>
          <cell r="E247"/>
          <cell r="F247">
            <v>606798</v>
          </cell>
          <cell r="G247">
            <v>94305.24</v>
          </cell>
          <cell r="H247">
            <v>96213.07</v>
          </cell>
          <cell r="I247">
            <v>97388.82</v>
          </cell>
          <cell r="J247">
            <v>101017.98</v>
          </cell>
          <cell r="K247">
            <v>102269.03</v>
          </cell>
          <cell r="L247">
            <v>104921.04</v>
          </cell>
          <cell r="M247">
            <v>107257.75</v>
          </cell>
          <cell r="N247">
            <v>106550.23</v>
          </cell>
          <cell r="O247">
            <v>107360.78</v>
          </cell>
          <cell r="P247">
            <v>109898.46</v>
          </cell>
          <cell r="Q247">
            <v>110462.6</v>
          </cell>
          <cell r="R247">
            <v>111517.41</v>
          </cell>
          <cell r="S247">
            <v>111399.99</v>
          </cell>
          <cell r="T247">
            <v>112285.88</v>
          </cell>
          <cell r="U247">
            <v>113183.27</v>
          </cell>
          <cell r="V247">
            <v>115224.99</v>
          </cell>
          <cell r="W247">
            <v>116638.13</v>
          </cell>
          <cell r="X247">
            <v>117898.1</v>
          </cell>
          <cell r="Y247">
            <v>117778.96</v>
          </cell>
          <cell r="Z247">
            <v>116918.23</v>
          </cell>
          <cell r="AA247">
            <v>118644.43</v>
          </cell>
          <cell r="AB247">
            <v>118651.7</v>
          </cell>
          <cell r="AC247">
            <v>121428.9</v>
          </cell>
          <cell r="AD247">
            <v>120595.93</v>
          </cell>
          <cell r="AE247">
            <v>118850.47</v>
          </cell>
          <cell r="AF247">
            <v>120895.46</v>
          </cell>
          <cell r="AG247">
            <v>120970.48</v>
          </cell>
          <cell r="AH247">
            <v>121542.76</v>
          </cell>
        </row>
        <row r="248">
          <cell r="B248">
            <v>19</v>
          </cell>
          <cell r="C248" t="str">
            <v>FIDUCAFE</v>
          </cell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/>
          <cell r="AB248"/>
          <cell r="AC248"/>
          <cell r="AD248"/>
          <cell r="AE248"/>
          <cell r="AF248"/>
          <cell r="AG248"/>
          <cell r="AH248"/>
        </row>
        <row r="249">
          <cell r="B249">
            <v>20</v>
          </cell>
          <cell r="C249" t="str">
            <v>FIDUCIARIA CORFICOLOMBIANA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/>
          <cell r="Q249">
            <v>0</v>
          </cell>
          <cell r="R249"/>
          <cell r="S249">
            <v>0</v>
          </cell>
          <cell r="T249">
            <v>0</v>
          </cell>
          <cell r="U249"/>
          <cell r="V249"/>
          <cell r="W249">
            <v>0</v>
          </cell>
          <cell r="X249">
            <v>0</v>
          </cell>
          <cell r="Y249"/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/>
          <cell r="AG249">
            <v>0</v>
          </cell>
          <cell r="AH249">
            <v>0</v>
          </cell>
        </row>
        <row r="250">
          <cell r="B250">
            <v>21</v>
          </cell>
          <cell r="C250" t="str">
            <v>FIDUCIARIA DE OCCIDENTE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</row>
        <row r="251">
          <cell r="B251">
            <v>22</v>
          </cell>
          <cell r="C251" t="str">
            <v>FIDUCIARIA BOGOTA</v>
          </cell>
          <cell r="D251"/>
          <cell r="E251">
            <v>0</v>
          </cell>
          <cell r="F251">
            <v>0</v>
          </cell>
          <cell r="G251"/>
          <cell r="H251"/>
          <cell r="I251"/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/>
          <cell r="W251"/>
          <cell r="X251"/>
          <cell r="Y251"/>
          <cell r="Z251"/>
          <cell r="AA251">
            <v>0</v>
          </cell>
          <cell r="AB251">
            <v>0</v>
          </cell>
          <cell r="AC251">
            <v>0</v>
          </cell>
          <cell r="AD251"/>
          <cell r="AE251">
            <v>0</v>
          </cell>
          <cell r="AF251"/>
          <cell r="AG251">
            <v>0</v>
          </cell>
          <cell r="AH251">
            <v>0</v>
          </cell>
        </row>
        <row r="252">
          <cell r="B252">
            <v>23</v>
          </cell>
          <cell r="C252" t="str">
            <v>ITAÚ ASSET MANAGEMENT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/>
          <cell r="T252"/>
          <cell r="U252">
            <v>0</v>
          </cell>
          <cell r="V252"/>
          <cell r="W252"/>
          <cell r="X252">
            <v>612.80999999999995</v>
          </cell>
          <cell r="Y252">
            <v>615.80999999999995</v>
          </cell>
          <cell r="Z252">
            <v>618.77</v>
          </cell>
          <cell r="AA252">
            <v>621.75</v>
          </cell>
          <cell r="AB252">
            <v>624.79</v>
          </cell>
          <cell r="AC252">
            <v>627.5</v>
          </cell>
          <cell r="AD252">
            <v>630.51</v>
          </cell>
          <cell r="AE252">
            <v>2510.13</v>
          </cell>
          <cell r="AF252">
            <v>2514.54</v>
          </cell>
          <cell r="AG252">
            <v>2524.64</v>
          </cell>
          <cell r="AH252">
            <v>2534.0500000000002</v>
          </cell>
        </row>
        <row r="253">
          <cell r="B253">
            <v>24</v>
          </cell>
          <cell r="C253" t="str">
            <v>CITITRUST COLOMBIA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>
            <v>0</v>
          </cell>
          <cell r="Y253"/>
          <cell r="Z253"/>
          <cell r="AA253"/>
          <cell r="AB253"/>
          <cell r="AC253"/>
          <cell r="AD253"/>
          <cell r="AE253"/>
          <cell r="AF253"/>
          <cell r="AG253"/>
          <cell r="AH253">
            <v>0</v>
          </cell>
        </row>
        <row r="254">
          <cell r="B254">
            <v>25</v>
          </cell>
          <cell r="C254" t="str">
            <v>FIDUCIARIA COLPATRIA</v>
          </cell>
          <cell r="D254">
            <v>0</v>
          </cell>
          <cell r="E254" t="str">
            <v xml:space="preserve"> $                           -  </v>
          </cell>
          <cell r="F254" t="str">
            <v xml:space="preserve"> $                           -  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/>
          <cell r="M254"/>
          <cell r="N254"/>
          <cell r="O254"/>
          <cell r="P254"/>
          <cell r="Q254"/>
          <cell r="R254"/>
          <cell r="S254">
            <v>0</v>
          </cell>
          <cell r="T254">
            <v>0</v>
          </cell>
          <cell r="U254"/>
          <cell r="V254"/>
          <cell r="W254"/>
          <cell r="X254"/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</row>
        <row r="255">
          <cell r="B255">
            <v>27</v>
          </cell>
          <cell r="C255" t="str">
            <v>FIDUCIARIA GNB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</row>
        <row r="256">
          <cell r="B256">
            <v>31</v>
          </cell>
          <cell r="C256" t="str">
            <v>FIDUCIARIA BANCOLOMBIA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</row>
        <row r="257">
          <cell r="B257">
            <v>33</v>
          </cell>
          <cell r="C257" t="str">
            <v>ACCION FIDUCIARIA</v>
          </cell>
          <cell r="D257">
            <v>3150.2</v>
          </cell>
          <cell r="E257">
            <v>2763.56</v>
          </cell>
          <cell r="F257">
            <v>2823.79</v>
          </cell>
          <cell r="G257">
            <v>3676.67</v>
          </cell>
          <cell r="H257">
            <v>3733.52</v>
          </cell>
          <cell r="I257">
            <v>3886.18</v>
          </cell>
          <cell r="J257">
            <v>4509.95</v>
          </cell>
          <cell r="K257">
            <v>5156.79</v>
          </cell>
          <cell r="L257">
            <v>6854.7</v>
          </cell>
          <cell r="M257">
            <v>9784.23</v>
          </cell>
          <cell r="N257">
            <v>12965.36</v>
          </cell>
          <cell r="O257">
            <v>14352.97</v>
          </cell>
          <cell r="P257">
            <v>13656.73</v>
          </cell>
          <cell r="Q257">
            <v>14589.17</v>
          </cell>
          <cell r="R257">
            <v>13767.19</v>
          </cell>
          <cell r="S257">
            <v>14794.63</v>
          </cell>
          <cell r="T257">
            <v>14141.08</v>
          </cell>
          <cell r="U257">
            <v>16133.27</v>
          </cell>
          <cell r="V257">
            <v>15176.29</v>
          </cell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  <cell r="AH257"/>
        </row>
        <row r="258">
          <cell r="B258">
            <v>34</v>
          </cell>
          <cell r="C258" t="str">
            <v>SERVITRUST GNB SUDAMERIS</v>
          </cell>
          <cell r="D258">
            <v>49488</v>
          </cell>
          <cell r="E258">
            <v>51193</v>
          </cell>
          <cell r="F258">
            <v>50665</v>
          </cell>
          <cell r="G258">
            <v>50027</v>
          </cell>
          <cell r="H258">
            <v>50617</v>
          </cell>
          <cell r="I258">
            <v>49988</v>
          </cell>
          <cell r="J258">
            <v>53670</v>
          </cell>
          <cell r="K258">
            <v>52408</v>
          </cell>
          <cell r="L258">
            <v>51622</v>
          </cell>
          <cell r="M258">
            <v>51938</v>
          </cell>
          <cell r="N258">
            <v>51463</v>
          </cell>
          <cell r="O258">
            <v>51517</v>
          </cell>
          <cell r="P258">
            <v>52311</v>
          </cell>
          <cell r="Q258">
            <v>25288</v>
          </cell>
          <cell r="R258">
            <v>50879</v>
          </cell>
          <cell r="S258">
            <v>51097</v>
          </cell>
          <cell r="T258">
            <v>51478</v>
          </cell>
          <cell r="U258">
            <v>52668</v>
          </cell>
          <cell r="V258">
            <v>51963</v>
          </cell>
          <cell r="W258">
            <v>50844</v>
          </cell>
          <cell r="X258">
            <v>49706</v>
          </cell>
          <cell r="Y258">
            <v>49550</v>
          </cell>
          <cell r="Z258">
            <v>48986</v>
          </cell>
          <cell r="AA258">
            <v>50554</v>
          </cell>
          <cell r="AB258">
            <v>50020</v>
          </cell>
          <cell r="AC258">
            <v>50445</v>
          </cell>
          <cell r="AD258">
            <v>48495</v>
          </cell>
          <cell r="AE258">
            <v>47629</v>
          </cell>
          <cell r="AF258">
            <v>47669</v>
          </cell>
          <cell r="AG258">
            <v>47688</v>
          </cell>
          <cell r="AH258">
            <v>46961</v>
          </cell>
        </row>
        <row r="259">
          <cell r="B259">
            <v>38</v>
          </cell>
          <cell r="C259" t="str">
            <v>FIDUCIARIA CENTRAL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>
            <v>0</v>
          </cell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/>
          <cell r="AG259"/>
          <cell r="AH259">
            <v>38512.89</v>
          </cell>
        </row>
        <row r="260">
          <cell r="B260">
            <v>39</v>
          </cell>
          <cell r="C260" t="str">
            <v>FIDUAGRARIA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/>
          <cell r="W260">
            <v>0</v>
          </cell>
          <cell r="X260"/>
          <cell r="Y260"/>
          <cell r="Z260"/>
          <cell r="AA260"/>
          <cell r="AB260"/>
          <cell r="AC260"/>
          <cell r="AD260"/>
          <cell r="AE260">
            <v>0</v>
          </cell>
          <cell r="AF260">
            <v>0</v>
          </cell>
          <cell r="AG260">
            <v>0</v>
          </cell>
          <cell r="AH260">
            <v>0</v>
          </cell>
        </row>
        <row r="261">
          <cell r="B261">
            <v>40</v>
          </cell>
          <cell r="C261" t="str">
            <v>FIDUCOLDEX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/>
        </row>
        <row r="262">
          <cell r="B262">
            <v>42</v>
          </cell>
          <cell r="C262" t="str">
            <v>FIDUCIARIA DAVIVIENDA</v>
          </cell>
          <cell r="D262">
            <v>860072.63</v>
          </cell>
          <cell r="E262">
            <v>863030.06</v>
          </cell>
          <cell r="F262">
            <v>873970.99</v>
          </cell>
          <cell r="G262">
            <v>884484.12</v>
          </cell>
          <cell r="H262">
            <v>899846.46</v>
          </cell>
          <cell r="I262">
            <v>920359.51</v>
          </cell>
          <cell r="J262">
            <v>940587.93</v>
          </cell>
          <cell r="K262">
            <v>955290.46</v>
          </cell>
          <cell r="L262">
            <v>980705.26</v>
          </cell>
          <cell r="M262">
            <v>1003129.52</v>
          </cell>
          <cell r="N262">
            <v>1027729.59</v>
          </cell>
          <cell r="O262">
            <v>1083992.98</v>
          </cell>
          <cell r="P262">
            <v>1091310.79</v>
          </cell>
          <cell r="Q262">
            <v>1108612.3500000001</v>
          </cell>
          <cell r="R262">
            <v>1142911.8</v>
          </cell>
          <cell r="S262">
            <v>1180640.5</v>
          </cell>
          <cell r="T262">
            <v>1228743.28</v>
          </cell>
          <cell r="U262">
            <v>1273592.01</v>
          </cell>
          <cell r="V262">
            <v>1303598.3</v>
          </cell>
          <cell r="W262">
            <v>1319487.54</v>
          </cell>
          <cell r="X262">
            <v>1330709.5</v>
          </cell>
          <cell r="Y262">
            <v>1353396.99</v>
          </cell>
          <cell r="Z262">
            <v>1358679.63</v>
          </cell>
          <cell r="AA262">
            <v>1402676.16</v>
          </cell>
          <cell r="AB262">
            <v>1405955.84</v>
          </cell>
          <cell r="AC262">
            <v>1404287.34</v>
          </cell>
          <cell r="AD262">
            <v>1407311.66</v>
          </cell>
          <cell r="AE262">
            <v>1419434.94</v>
          </cell>
          <cell r="AF262">
            <v>1429644.33</v>
          </cell>
          <cell r="AG262">
            <v>1438541.14</v>
          </cell>
          <cell r="AH262">
            <v>1449275.6</v>
          </cell>
        </row>
        <row r="263">
          <cell r="B263">
            <v>49</v>
          </cell>
          <cell r="C263" t="str">
            <v>FIDUPETROL</v>
          </cell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</row>
        <row r="264">
          <cell r="B264">
            <v>56</v>
          </cell>
          <cell r="C264" t="str">
            <v>FIDUCIARIA COLSEGUROS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/>
          <cell r="AG264"/>
          <cell r="AH264"/>
        </row>
        <row r="265">
          <cell r="B265">
            <v>57</v>
          </cell>
          <cell r="C265" t="str">
            <v>FIDUPAIS</v>
          </cell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/>
          <cell r="AH265"/>
        </row>
        <row r="266">
          <cell r="B266">
            <v>58</v>
          </cell>
          <cell r="C266" t="str">
            <v>GESTION FIDUCIARIA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/>
          <cell r="AC266"/>
          <cell r="AD266"/>
          <cell r="AE266"/>
          <cell r="AF266"/>
          <cell r="AG266"/>
          <cell r="AH266"/>
        </row>
        <row r="267">
          <cell r="B267">
            <v>59</v>
          </cell>
          <cell r="C267" t="str">
            <v>CREDICORP CAPITAL FIDUCIARIA</v>
          </cell>
          <cell r="D267"/>
          <cell r="E267"/>
          <cell r="F267"/>
          <cell r="G267">
            <v>17285.73</v>
          </cell>
          <cell r="H267">
            <v>17865.45</v>
          </cell>
          <cell r="I267">
            <v>20351.87</v>
          </cell>
          <cell r="J267">
            <v>21035.57</v>
          </cell>
          <cell r="K267">
            <v>22572.62</v>
          </cell>
          <cell r="L267">
            <v>23813.99</v>
          </cell>
          <cell r="M267">
            <v>24050.46</v>
          </cell>
          <cell r="N267">
            <v>24364.29</v>
          </cell>
          <cell r="O267">
            <v>23369.74</v>
          </cell>
          <cell r="P267">
            <v>23881.14</v>
          </cell>
          <cell r="Q267">
            <v>23447.08</v>
          </cell>
          <cell r="R267">
            <v>23874.05</v>
          </cell>
          <cell r="S267">
            <v>27429.18</v>
          </cell>
          <cell r="T267">
            <v>27005.1</v>
          </cell>
          <cell r="U267">
            <v>28025.57</v>
          </cell>
          <cell r="V267">
            <v>26898.639999999999</v>
          </cell>
          <cell r="W267">
            <v>27569.1</v>
          </cell>
          <cell r="X267">
            <v>27368.33</v>
          </cell>
          <cell r="Y267">
            <v>27735.78</v>
          </cell>
          <cell r="Z267">
            <v>27662.400000000001</v>
          </cell>
          <cell r="AA267">
            <v>29087.96</v>
          </cell>
          <cell r="AB267">
            <v>29120.83</v>
          </cell>
          <cell r="AC267">
            <v>27529.63</v>
          </cell>
          <cell r="AD267">
            <v>29599.64</v>
          </cell>
          <cell r="AE267">
            <v>33052.76</v>
          </cell>
          <cell r="AF267">
            <v>32187.82</v>
          </cell>
          <cell r="AG267">
            <v>31121.38</v>
          </cell>
          <cell r="AH267">
            <v>30914.39</v>
          </cell>
        </row>
        <row r="268">
          <cell r="B268">
            <v>60</v>
          </cell>
          <cell r="C268" t="str">
            <v>FIDUCIARIA BNP PARIBAS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</row>
        <row r="269">
          <cell r="B269">
            <v>61</v>
          </cell>
          <cell r="C269" t="str">
            <v>FIDUCIARIA BTG PACTUAL</v>
          </cell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>
            <v>20927.96</v>
          </cell>
          <cell r="V269">
            <v>20338.330000000002</v>
          </cell>
          <cell r="W269">
            <v>25079.42</v>
          </cell>
          <cell r="X269">
            <v>29873.54</v>
          </cell>
          <cell r="Y269">
            <v>17397.43</v>
          </cell>
          <cell r="Z269">
            <v>31284.22</v>
          </cell>
          <cell r="AA269">
            <v>44957.32</v>
          </cell>
          <cell r="AB269">
            <v>54607.9</v>
          </cell>
          <cell r="AC269">
            <v>56025.22</v>
          </cell>
          <cell r="AD269">
            <v>54975.3</v>
          </cell>
          <cell r="AE269">
            <v>67422.62</v>
          </cell>
          <cell r="AF269">
            <v>70647.09</v>
          </cell>
          <cell r="AG269">
            <v>71907.64</v>
          </cell>
          <cell r="AH269">
            <v>64794.86</v>
          </cell>
        </row>
        <row r="270">
          <cell r="B270">
            <v>62</v>
          </cell>
          <cell r="C270" t="str">
            <v>FIDUCIARIA COOMEVA</v>
          </cell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>
            <v>0</v>
          </cell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</row>
        <row r="271">
          <cell r="B271">
            <v>63</v>
          </cell>
          <cell r="C271" t="str">
            <v>FIDUCIARIA RENTA 4 GLOBAL</v>
          </cell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>
            <v>3.02</v>
          </cell>
        </row>
        <row r="272">
          <cell r="B272">
            <v>64</v>
          </cell>
          <cell r="C272" t="str">
            <v>SANTANDER SECURITIES SERVICES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</row>
        <row r="312">
          <cell r="B312">
            <v>3</v>
          </cell>
          <cell r="C312" t="str">
            <v>BBVA FIDUCIARIA</v>
          </cell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/>
          <cell r="Z312"/>
          <cell r="AA312"/>
          <cell r="AB312"/>
          <cell r="AC312"/>
          <cell r="AD312"/>
          <cell r="AE312"/>
          <cell r="AF312"/>
          <cell r="AG312"/>
          <cell r="AH312"/>
        </row>
        <row r="313">
          <cell r="B313">
            <v>4</v>
          </cell>
          <cell r="C313" t="str">
            <v>ITAÚ SECURITIES SERVICES</v>
          </cell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/>
          <cell r="AH313"/>
        </row>
        <row r="314">
          <cell r="B314">
            <v>6</v>
          </cell>
          <cell r="C314" t="str">
            <v>FIDUCIARIA COLMENA</v>
          </cell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</row>
        <row r="315">
          <cell r="B315">
            <v>7</v>
          </cell>
          <cell r="C315" t="str">
            <v>OLD MUTUAL FIDUCIARIA</v>
          </cell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/>
          <cell r="U315">
            <v>0</v>
          </cell>
          <cell r="V315"/>
          <cell r="W315"/>
          <cell r="X315">
            <v>0</v>
          </cell>
          <cell r="Y315">
            <v>0</v>
          </cell>
          <cell r="Z315"/>
          <cell r="AA315"/>
          <cell r="AB315"/>
          <cell r="AC315"/>
          <cell r="AD315"/>
          <cell r="AE315"/>
          <cell r="AF315"/>
          <cell r="AG315"/>
          <cell r="AH315"/>
        </row>
        <row r="316">
          <cell r="B316">
            <v>12</v>
          </cell>
          <cell r="C316" t="str">
            <v>FIDUCIARIA LA PREVISORA</v>
          </cell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>
            <v>0</v>
          </cell>
          <cell r="T316">
            <v>0</v>
          </cell>
          <cell r="U316"/>
          <cell r="V316">
            <v>0</v>
          </cell>
          <cell r="W316">
            <v>0</v>
          </cell>
          <cell r="X316"/>
          <cell r="Y316"/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</row>
        <row r="317">
          <cell r="B317">
            <v>15</v>
          </cell>
          <cell r="C317" t="str">
            <v>FIDUCIARIA FIDUCOR</v>
          </cell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  <cell r="AG317"/>
          <cell r="AH317"/>
        </row>
        <row r="318">
          <cell r="B318">
            <v>16</v>
          </cell>
          <cell r="C318" t="str">
            <v>ALIANZA FIDUCIARIA</v>
          </cell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>
            <v>5412076.0199999996</v>
          </cell>
          <cell r="T318">
            <v>5412566.9299999997</v>
          </cell>
          <cell r="U318">
            <v>5605119.6799999997</v>
          </cell>
          <cell r="V318">
            <v>4741290.8499999996</v>
          </cell>
          <cell r="W318">
            <v>5999520.7400000002</v>
          </cell>
          <cell r="X318">
            <v>6029561.9400000004</v>
          </cell>
          <cell r="Y318">
            <v>5933552.6600000001</v>
          </cell>
          <cell r="Z318">
            <v>5941606.0199999996</v>
          </cell>
          <cell r="AA318">
            <v>5814577.8200000003</v>
          </cell>
          <cell r="AB318">
            <v>5617873.6600000001</v>
          </cell>
          <cell r="AC318">
            <v>5890447.2199999997</v>
          </cell>
          <cell r="AD318">
            <v>6073357.0099999998</v>
          </cell>
          <cell r="AE318">
            <v>5814577.8200000003</v>
          </cell>
          <cell r="AF318">
            <v>6161085.2300000004</v>
          </cell>
          <cell r="AG318">
            <v>6252388.0199999996</v>
          </cell>
          <cell r="AH318">
            <v>6143785.5599999996</v>
          </cell>
        </row>
        <row r="319">
          <cell r="B319">
            <v>18</v>
          </cell>
          <cell r="C319" t="str">
            <v>FIDUCIARIA POPULAR</v>
          </cell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</row>
        <row r="320">
          <cell r="B320">
            <v>19</v>
          </cell>
          <cell r="C320" t="str">
            <v>FIDUCAFE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</row>
        <row r="321">
          <cell r="B321">
            <v>20</v>
          </cell>
          <cell r="C321" t="str">
            <v>FIDUCIARIA CORFICOLOMBIANA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>
            <v>586477.19999999995</v>
          </cell>
          <cell r="T321">
            <v>585083.37</v>
          </cell>
          <cell r="U321">
            <v>686990.13</v>
          </cell>
          <cell r="V321">
            <v>687376.23</v>
          </cell>
          <cell r="W321">
            <v>686504.9</v>
          </cell>
          <cell r="X321">
            <v>700654.03</v>
          </cell>
          <cell r="Y321">
            <v>707909.9</v>
          </cell>
          <cell r="Z321">
            <v>741839.15</v>
          </cell>
          <cell r="AA321">
            <v>813264.31</v>
          </cell>
          <cell r="AB321">
            <v>842217.14</v>
          </cell>
          <cell r="AC321">
            <v>869161.64</v>
          </cell>
          <cell r="AD321">
            <v>881463.45</v>
          </cell>
          <cell r="AE321">
            <v>881357</v>
          </cell>
          <cell r="AF321">
            <v>898061.51</v>
          </cell>
          <cell r="AG321">
            <v>941477.14</v>
          </cell>
          <cell r="AH321">
            <v>941297.71</v>
          </cell>
        </row>
        <row r="322">
          <cell r="B322">
            <v>21</v>
          </cell>
          <cell r="C322" t="str">
            <v>FIDUCIARIA DE OCCIDENTE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>
            <v>326538.09999999998</v>
          </cell>
          <cell r="T322">
            <v>334885.02</v>
          </cell>
          <cell r="U322">
            <v>351735.98</v>
          </cell>
          <cell r="V322">
            <v>353728.73</v>
          </cell>
          <cell r="W322">
            <v>430194.63</v>
          </cell>
          <cell r="X322">
            <v>448630.9</v>
          </cell>
          <cell r="Y322">
            <v>442221.28</v>
          </cell>
          <cell r="Z322">
            <v>446466.35</v>
          </cell>
          <cell r="AA322">
            <v>545993.51</v>
          </cell>
          <cell r="AB322">
            <v>550171.37</v>
          </cell>
          <cell r="AC322">
            <v>563747.02</v>
          </cell>
          <cell r="AD322">
            <v>573104.24</v>
          </cell>
          <cell r="AE322">
            <v>572149.19999999995</v>
          </cell>
          <cell r="AF322">
            <v>593400.13</v>
          </cell>
          <cell r="AG322">
            <v>664995.79</v>
          </cell>
          <cell r="AH322">
            <v>672665.77</v>
          </cell>
        </row>
        <row r="323">
          <cell r="B323">
            <v>22</v>
          </cell>
          <cell r="C323" t="str">
            <v>FIDUCIARIA BOGOTA</v>
          </cell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>
            <v>0</v>
          </cell>
          <cell r="T323">
            <v>0</v>
          </cell>
          <cell r="U323">
            <v>0</v>
          </cell>
          <cell r="V323"/>
          <cell r="W323"/>
          <cell r="X323"/>
          <cell r="Y323"/>
          <cell r="Z323"/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/>
          <cell r="AG323">
            <v>0</v>
          </cell>
          <cell r="AH323">
            <v>0</v>
          </cell>
        </row>
        <row r="324">
          <cell r="B324">
            <v>23</v>
          </cell>
          <cell r="C324" t="str">
            <v>ITAÚ ASSET MANAGEMENT</v>
          </cell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>
            <v>30645.62</v>
          </cell>
          <cell r="T324">
            <v>31726.61</v>
          </cell>
          <cell r="U324">
            <v>31905.94</v>
          </cell>
          <cell r="V324">
            <v>31857.79</v>
          </cell>
          <cell r="W324">
            <v>35030.74</v>
          </cell>
          <cell r="X324">
            <v>34750.89</v>
          </cell>
          <cell r="Y324">
            <v>34707.17</v>
          </cell>
          <cell r="Z324">
            <v>37431.81</v>
          </cell>
          <cell r="AA324">
            <v>37365.21</v>
          </cell>
          <cell r="AB324">
            <v>38443.32</v>
          </cell>
          <cell r="AC324">
            <v>38403.129999999997</v>
          </cell>
          <cell r="AD324">
            <v>38138.5</v>
          </cell>
          <cell r="AE324">
            <v>38095.040000000001</v>
          </cell>
          <cell r="AF324">
            <v>39505.69</v>
          </cell>
          <cell r="AG324">
            <v>37994.17</v>
          </cell>
          <cell r="AH324">
            <v>37947.26</v>
          </cell>
        </row>
        <row r="325">
          <cell r="B325">
            <v>24</v>
          </cell>
          <cell r="C325" t="str">
            <v>CITITRUST COLOMBIA</v>
          </cell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>
            <v>0</v>
          </cell>
          <cell r="Y325"/>
          <cell r="Z325"/>
          <cell r="AA325"/>
          <cell r="AB325"/>
          <cell r="AC325"/>
          <cell r="AD325"/>
          <cell r="AE325"/>
          <cell r="AF325"/>
          <cell r="AG325"/>
          <cell r="AH325">
            <v>0</v>
          </cell>
        </row>
        <row r="326">
          <cell r="B326">
            <v>25</v>
          </cell>
          <cell r="C326" t="str">
            <v>FIDUCIARIA COLPATRIA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>
            <v>0</v>
          </cell>
          <cell r="T326">
            <v>0</v>
          </cell>
          <cell r="U326"/>
          <cell r="V326"/>
          <cell r="W326"/>
          <cell r="X326"/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143980.14000000001</v>
          </cell>
          <cell r="AD326">
            <v>140926.59</v>
          </cell>
          <cell r="AE326">
            <v>142903.96</v>
          </cell>
          <cell r="AF326">
            <v>147360.91</v>
          </cell>
          <cell r="AG326">
            <v>150942.10999999999</v>
          </cell>
          <cell r="AH326">
            <v>148853.73000000001</v>
          </cell>
        </row>
        <row r="327">
          <cell r="B327">
            <v>27</v>
          </cell>
          <cell r="C327" t="str">
            <v>FIDUCIARIA GNB</v>
          </cell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</row>
        <row r="328">
          <cell r="B328">
            <v>31</v>
          </cell>
          <cell r="C328" t="str">
            <v>FIDUCIARIA BANCOLOMBIA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  <cell r="S328">
            <v>4323758.26</v>
          </cell>
          <cell r="T328">
            <v>4342512.01</v>
          </cell>
          <cell r="U328">
            <v>4406695.18</v>
          </cell>
          <cell r="V328">
            <v>4570090.75</v>
          </cell>
          <cell r="W328">
            <v>4619152.09</v>
          </cell>
          <cell r="X328">
            <v>4820152.1399999997</v>
          </cell>
          <cell r="Y328">
            <v>4935138.54</v>
          </cell>
          <cell r="Z328">
            <v>4773949.8600000003</v>
          </cell>
          <cell r="AA328">
            <v>4845239.42</v>
          </cell>
          <cell r="AB328">
            <v>5007993.34</v>
          </cell>
          <cell r="AC328">
            <v>5025459.47</v>
          </cell>
          <cell r="AD328">
            <v>5077932.4800000004</v>
          </cell>
          <cell r="AE328">
            <v>5210346.09</v>
          </cell>
          <cell r="AF328">
            <v>5310929.49</v>
          </cell>
          <cell r="AG328">
            <v>5382614.2300000004</v>
          </cell>
          <cell r="AH328">
            <v>5449301.1399999997</v>
          </cell>
        </row>
        <row r="329">
          <cell r="B329">
            <v>33</v>
          </cell>
          <cell r="C329" t="str">
            <v>ACCION FIDUCIARIA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</row>
        <row r="330">
          <cell r="B330">
            <v>34</v>
          </cell>
          <cell r="C330" t="str">
            <v>SERVITRUST GNB SUDAMERIS</v>
          </cell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</row>
        <row r="331">
          <cell r="B331">
            <v>38</v>
          </cell>
          <cell r="C331" t="str">
            <v>FIDUCIARIA CENTRAL</v>
          </cell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>
            <v>0</v>
          </cell>
          <cell r="T331"/>
          <cell r="U331"/>
          <cell r="V331"/>
          <cell r="W331"/>
          <cell r="X331"/>
          <cell r="Y331"/>
          <cell r="Z331">
            <v>105972.15</v>
          </cell>
          <cell r="AA331">
            <v>120939.75</v>
          </cell>
          <cell r="AB331">
            <v>120538.78</v>
          </cell>
          <cell r="AC331">
            <v>120508.55</v>
          </cell>
          <cell r="AD331">
            <v>124813.99</v>
          </cell>
          <cell r="AE331">
            <v>124384.13</v>
          </cell>
          <cell r="AF331">
            <v>124387.9</v>
          </cell>
          <cell r="AG331">
            <v>225136.78</v>
          </cell>
          <cell r="AH331">
            <v>226208.17</v>
          </cell>
        </row>
        <row r="332">
          <cell r="B332">
            <v>39</v>
          </cell>
          <cell r="C332" t="str">
            <v>FIDUAGRARIA</v>
          </cell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>
            <v>44045.58</v>
          </cell>
          <cell r="T332">
            <v>43948.12</v>
          </cell>
          <cell r="U332">
            <v>44473.97</v>
          </cell>
          <cell r="V332">
            <v>44310.68</v>
          </cell>
          <cell r="W332">
            <v>44180.93</v>
          </cell>
          <cell r="X332">
            <v>44032.71</v>
          </cell>
          <cell r="Y332">
            <v>43943.199999999997</v>
          </cell>
          <cell r="Z332">
            <v>44443.06</v>
          </cell>
          <cell r="AA332">
            <v>43803.54</v>
          </cell>
          <cell r="AB332">
            <v>43687.44</v>
          </cell>
          <cell r="AC332">
            <v>43671.97</v>
          </cell>
          <cell r="AD332">
            <v>43652.3</v>
          </cell>
          <cell r="AE332">
            <v>52447.06</v>
          </cell>
          <cell r="AF332">
            <v>52345.599999999999</v>
          </cell>
          <cell r="AG332">
            <v>52188.14</v>
          </cell>
          <cell r="AH332">
            <v>59276.04</v>
          </cell>
        </row>
        <row r="333">
          <cell r="B333">
            <v>40</v>
          </cell>
          <cell r="C333" t="str">
            <v>FIDUCOLDEX</v>
          </cell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>
            <v>79372.09</v>
          </cell>
          <cell r="T333">
            <v>74464.600000000006</v>
          </cell>
          <cell r="U333">
            <v>74231.72</v>
          </cell>
          <cell r="V333">
            <v>72901.539999999994</v>
          </cell>
          <cell r="W333">
            <v>58724.45</v>
          </cell>
          <cell r="X333">
            <v>58562.9</v>
          </cell>
          <cell r="Y333">
            <v>60518.54</v>
          </cell>
          <cell r="Z333">
            <v>54596.7</v>
          </cell>
          <cell r="AA333">
            <v>52850.05</v>
          </cell>
          <cell r="AB333">
            <v>50209.73</v>
          </cell>
          <cell r="AC333">
            <v>51192.44</v>
          </cell>
          <cell r="AD333">
            <v>49589.5</v>
          </cell>
          <cell r="AE333">
            <v>47644.58</v>
          </cell>
          <cell r="AF333">
            <v>46691.75</v>
          </cell>
          <cell r="AG333">
            <v>47338.14</v>
          </cell>
          <cell r="AH333">
            <v>46612.88</v>
          </cell>
        </row>
        <row r="334">
          <cell r="B334">
            <v>42</v>
          </cell>
          <cell r="C334" t="str">
            <v>FIDUCIARIA DAVIVIENDA</v>
          </cell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</row>
        <row r="335">
          <cell r="B335">
            <v>49</v>
          </cell>
          <cell r="C335" t="str">
            <v>FIDUPETROL</v>
          </cell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</row>
        <row r="336">
          <cell r="B336">
            <v>56</v>
          </cell>
          <cell r="C336" t="str">
            <v>FIDUCIARIA COLSEGUROS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</row>
        <row r="337">
          <cell r="B337">
            <v>57</v>
          </cell>
          <cell r="C337" t="str">
            <v>FIDUPAIS</v>
          </cell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</row>
        <row r="338">
          <cell r="B338">
            <v>58</v>
          </cell>
          <cell r="C338" t="str">
            <v>GESTION FIDUCIARIA</v>
          </cell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/>
          <cell r="AC338"/>
          <cell r="AD338"/>
          <cell r="AE338"/>
          <cell r="AF338"/>
          <cell r="AG338"/>
          <cell r="AH338"/>
        </row>
        <row r="339">
          <cell r="B339">
            <v>59</v>
          </cell>
          <cell r="C339" t="str">
            <v>CREDICORP CAPITAL FIDUCIARIA</v>
          </cell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>
            <v>0</v>
          </cell>
          <cell r="Z339"/>
          <cell r="AA339"/>
          <cell r="AB339"/>
          <cell r="AC339"/>
          <cell r="AD339"/>
          <cell r="AE339"/>
          <cell r="AF339"/>
          <cell r="AG339"/>
          <cell r="AH339"/>
        </row>
        <row r="340">
          <cell r="B340">
            <v>60</v>
          </cell>
          <cell r="C340" t="str">
            <v>FIDUCIARIA BNP PARIBAS</v>
          </cell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</row>
        <row r="341">
          <cell r="B341">
            <v>61</v>
          </cell>
          <cell r="C341" t="str">
            <v>FIDUCIARIA BTG PACTUAL</v>
          </cell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</row>
        <row r="342">
          <cell r="B342">
            <v>62</v>
          </cell>
          <cell r="C342" t="str">
            <v>FIDUCIARIA COOMEVA</v>
          </cell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/>
          <cell r="V342"/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</row>
        <row r="343">
          <cell r="B343">
            <v>63</v>
          </cell>
          <cell r="C343" t="str">
            <v>FIDUCIARIA RENTA 4 GLOBAL</v>
          </cell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>
            <v>0</v>
          </cell>
        </row>
        <row r="344">
          <cell r="B344">
            <v>64</v>
          </cell>
          <cell r="C344" t="str">
            <v>SANTANDER SECURITIES SERVICES</v>
          </cell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</row>
      </sheetData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_indice" displayName="Tabla_indice" ref="C9:E31" totalsRowShown="0" headerRowDxfId="42" dataDxfId="41" tableBorderDxfId="40">
  <autoFilter ref="C9:E31" xr:uid="{00000000-0009-0000-0100-000002000000}"/>
  <tableColumns count="3">
    <tableColumn id="1" xr3:uid="{00000000-0010-0000-0000-000001000000}" name="Tema" dataDxfId="39"/>
    <tableColumn id="2" xr3:uid="{00000000-0010-0000-0000-000002000000}" name="Nombre Reporte" dataDxfId="38"/>
    <tableColumn id="3" xr3:uid="{00000000-0010-0000-0000-000003000000}" name="Nombre Hoja" dataDxfId="37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0"/>
  <sheetViews>
    <sheetView showGridLines="0" tabSelected="1" zoomScale="130" zoomScaleNormal="130" workbookViewId="0">
      <selection activeCell="E12" sqref="E12"/>
    </sheetView>
  </sheetViews>
  <sheetFormatPr baseColWidth="10" defaultColWidth="0" defaultRowHeight="14.4" zeroHeight="1" x14ac:dyDescent="0.3"/>
  <cols>
    <col min="1" max="1" width="2.77734375" style="91" customWidth="1"/>
    <col min="2" max="2" width="3.77734375" style="91" customWidth="1"/>
    <col min="3" max="4" width="11.5546875" style="91" customWidth="1"/>
    <col min="5" max="5" width="21.5546875" style="91" bestFit="1" customWidth="1"/>
    <col min="6" max="7" width="11.5546875" style="91" customWidth="1"/>
    <col min="8" max="8" width="3.77734375" style="91" customWidth="1"/>
    <col min="9" max="9" width="3" style="91" customWidth="1"/>
    <col min="10" max="11" width="3" style="91" hidden="1" customWidth="1"/>
    <col min="12" max="16384" width="11.5546875" style="91" hidden="1"/>
  </cols>
  <sheetData>
    <row r="1" spans="1:9" x14ac:dyDescent="0.3">
      <c r="A1" s="90"/>
      <c r="B1" s="90"/>
      <c r="C1" s="90"/>
      <c r="D1" s="90"/>
      <c r="E1" s="90"/>
      <c r="F1" s="90"/>
      <c r="G1" s="90"/>
      <c r="H1" s="90"/>
      <c r="I1" s="90"/>
    </row>
    <row r="2" spans="1:9" x14ac:dyDescent="0.3">
      <c r="A2" s="90"/>
      <c r="B2" s="92"/>
      <c r="C2" s="93"/>
      <c r="D2" s="93"/>
      <c r="E2" s="93"/>
      <c r="F2" s="93"/>
      <c r="G2" s="93"/>
      <c r="H2" s="94"/>
      <c r="I2" s="90"/>
    </row>
    <row r="3" spans="1:9" x14ac:dyDescent="0.3">
      <c r="A3" s="90"/>
      <c r="B3" s="95"/>
      <c r="C3" s="96"/>
      <c r="D3" s="96"/>
      <c r="E3" s="96"/>
      <c r="F3" s="96"/>
      <c r="G3" s="96"/>
      <c r="H3" s="97"/>
      <c r="I3" s="90"/>
    </row>
    <row r="4" spans="1:9" x14ac:dyDescent="0.3">
      <c r="A4" s="90"/>
      <c r="B4" s="95"/>
      <c r="C4" s="96"/>
      <c r="D4" s="96"/>
      <c r="E4" s="96"/>
      <c r="F4" s="96"/>
      <c r="G4" s="96"/>
      <c r="H4" s="97"/>
      <c r="I4" s="90"/>
    </row>
    <row r="5" spans="1:9" x14ac:dyDescent="0.3">
      <c r="A5" s="90"/>
      <c r="B5" s="95"/>
      <c r="C5" s="96"/>
      <c r="D5" s="96"/>
      <c r="E5" s="96"/>
      <c r="F5" s="96"/>
      <c r="G5" s="96"/>
      <c r="H5" s="97"/>
      <c r="I5" s="90"/>
    </row>
    <row r="6" spans="1:9" x14ac:dyDescent="0.3">
      <c r="A6" s="90"/>
      <c r="B6" s="95"/>
      <c r="C6" s="96"/>
      <c r="D6" s="96"/>
      <c r="E6" s="96"/>
      <c r="F6" s="96"/>
      <c r="G6" s="96"/>
      <c r="H6" s="97"/>
      <c r="I6" s="90"/>
    </row>
    <row r="7" spans="1:9" x14ac:dyDescent="0.3">
      <c r="A7" s="90"/>
      <c r="B7" s="95"/>
      <c r="C7" s="96"/>
      <c r="D7" s="96"/>
      <c r="E7" s="96"/>
      <c r="F7" s="96"/>
      <c r="G7" s="96"/>
      <c r="H7" s="97"/>
      <c r="I7" s="90"/>
    </row>
    <row r="8" spans="1:9" x14ac:dyDescent="0.3">
      <c r="A8" s="90"/>
      <c r="B8" s="95"/>
      <c r="C8" s="96"/>
      <c r="D8" s="96"/>
      <c r="E8" s="96"/>
      <c r="F8" s="96"/>
      <c r="G8" s="96"/>
      <c r="H8" s="97"/>
      <c r="I8" s="90"/>
    </row>
    <row r="9" spans="1:9" ht="15" thickBot="1" x14ac:dyDescent="0.35">
      <c r="A9" s="90"/>
      <c r="B9" s="95"/>
      <c r="C9" s="98"/>
      <c r="D9" s="98"/>
      <c r="E9" s="98"/>
      <c r="F9" s="98"/>
      <c r="G9" s="98"/>
      <c r="H9" s="97"/>
      <c r="I9" s="90"/>
    </row>
    <row r="10" spans="1:9" ht="15" thickTop="1" x14ac:dyDescent="0.3">
      <c r="A10" s="90"/>
      <c r="B10" s="95"/>
      <c r="C10" s="280" t="s">
        <v>1</v>
      </c>
      <c r="D10" s="280"/>
      <c r="E10" s="280"/>
      <c r="F10" s="280"/>
      <c r="G10" s="280"/>
      <c r="H10" s="97"/>
      <c r="I10" s="90"/>
    </row>
    <row r="11" spans="1:9" x14ac:dyDescent="0.3">
      <c r="A11" s="90"/>
      <c r="B11" s="95"/>
      <c r="C11" s="99"/>
      <c r="D11" s="99"/>
      <c r="E11" s="100" t="s">
        <v>0</v>
      </c>
      <c r="F11" s="101"/>
      <c r="G11" s="101"/>
      <c r="H11" s="97"/>
      <c r="I11" s="90"/>
    </row>
    <row r="12" spans="1:9" x14ac:dyDescent="0.3">
      <c r="A12" s="90"/>
      <c r="B12" s="95"/>
      <c r="C12" s="101"/>
      <c r="D12" s="99"/>
      <c r="E12" s="125" t="s">
        <v>247</v>
      </c>
      <c r="F12" s="101"/>
      <c r="G12" s="101"/>
      <c r="H12" s="97"/>
      <c r="I12" s="90"/>
    </row>
    <row r="13" spans="1:9" x14ac:dyDescent="0.3">
      <c r="A13" s="90"/>
      <c r="B13" s="95"/>
      <c r="C13" s="96"/>
      <c r="D13" s="96"/>
      <c r="E13" s="96"/>
      <c r="F13" s="96"/>
      <c r="G13" s="96"/>
      <c r="H13" s="97"/>
      <c r="I13" s="90"/>
    </row>
    <row r="14" spans="1:9" x14ac:dyDescent="0.3">
      <c r="A14" s="90"/>
      <c r="B14" s="95"/>
      <c r="C14" s="126" t="s">
        <v>224</v>
      </c>
      <c r="D14" s="96"/>
      <c r="E14" s="96"/>
      <c r="F14" s="96"/>
      <c r="G14" s="96"/>
      <c r="H14" s="97"/>
      <c r="I14" s="90"/>
    </row>
    <row r="15" spans="1:9" x14ac:dyDescent="0.3">
      <c r="A15" s="90"/>
      <c r="B15" s="95"/>
      <c r="C15" s="126" t="s">
        <v>225</v>
      </c>
      <c r="D15" s="96"/>
      <c r="E15" s="96"/>
      <c r="F15" s="96"/>
      <c r="G15" s="96"/>
      <c r="H15" s="97"/>
      <c r="I15" s="90"/>
    </row>
    <row r="16" spans="1:9" x14ac:dyDescent="0.3">
      <c r="A16" s="90"/>
      <c r="B16" s="102"/>
      <c r="C16" s="103"/>
      <c r="D16" s="103"/>
      <c r="E16" s="103"/>
      <c r="F16" s="103"/>
      <c r="G16" s="103"/>
      <c r="H16" s="104"/>
      <c r="I16" s="90"/>
    </row>
    <row r="17" spans="1:9" x14ac:dyDescent="0.3">
      <c r="A17" s="105"/>
      <c r="B17" s="105"/>
      <c r="C17" s="105"/>
      <c r="D17" s="105"/>
      <c r="E17" s="105"/>
      <c r="F17" s="105"/>
      <c r="G17" s="105"/>
      <c r="H17" s="105"/>
      <c r="I17" s="105"/>
    </row>
    <row r="18" spans="1:9" hidden="1" x14ac:dyDescent="0.3"/>
    <row r="19" spans="1:9" hidden="1" x14ac:dyDescent="0.3"/>
    <row r="20" spans="1:9" hidden="1" x14ac:dyDescent="0.3"/>
  </sheetData>
  <sheetProtection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S40"/>
  <sheetViews>
    <sheetView showGridLines="0" zoomScale="70" zoomScaleNormal="70" workbookViewId="0">
      <pane ySplit="8" topLeftCell="A9" activePane="bottomLeft" state="frozen"/>
      <selection pane="bottomLeft"/>
    </sheetView>
  </sheetViews>
  <sheetFormatPr baseColWidth="10" defaultColWidth="0" defaultRowHeight="14.4" customHeight="1" x14ac:dyDescent="0.3"/>
  <cols>
    <col min="1" max="1" width="3.88671875" style="127" customWidth="1"/>
    <col min="2" max="2" width="17.33203125" style="127" customWidth="1"/>
    <col min="3" max="3" width="61.33203125" style="127" bestFit="1" customWidth="1"/>
    <col min="4" max="5" width="12.21875" style="127" customWidth="1"/>
    <col min="6" max="6" width="15" style="127" bestFit="1" customWidth="1"/>
    <col min="7" max="7" width="11.5546875" style="127" customWidth="1"/>
    <col min="8" max="8" width="4.109375" style="127" bestFit="1" customWidth="1"/>
    <col min="9" max="9" width="33.5546875" style="127" bestFit="1" customWidth="1"/>
    <col min="10" max="12" width="13.33203125" style="127" bestFit="1" customWidth="1"/>
    <col min="13" max="13" width="11.77734375" style="127" bestFit="1" customWidth="1"/>
    <col min="14" max="14" width="14.109375" style="127" bestFit="1" customWidth="1"/>
    <col min="15" max="15" width="8.21875" style="127" bestFit="1" customWidth="1"/>
    <col min="16" max="16" width="8.21875" style="129" customWidth="1"/>
    <col min="17" max="17" width="4.21875" style="129" bestFit="1" customWidth="1"/>
    <col min="18" max="18" width="28.88671875" style="129" bestFit="1" customWidth="1"/>
    <col min="19" max="21" width="13.33203125" style="129" bestFit="1" customWidth="1"/>
    <col min="22" max="22" width="11.77734375" style="129" bestFit="1" customWidth="1"/>
    <col min="23" max="23" width="14.21875" style="129" bestFit="1" customWidth="1"/>
    <col min="24" max="24" width="8.6640625" style="129" customWidth="1"/>
    <col min="25" max="25" width="8.21875" style="129" customWidth="1"/>
    <col min="26" max="26" width="4.21875" style="129" bestFit="1" customWidth="1"/>
    <col min="27" max="27" width="33.5546875" style="129" bestFit="1" customWidth="1"/>
    <col min="28" max="30" width="13.33203125" style="129" bestFit="1" customWidth="1"/>
    <col min="31" max="31" width="11.77734375" style="129" bestFit="1" customWidth="1"/>
    <col min="32" max="32" width="14.21875" style="129" bestFit="1" customWidth="1"/>
    <col min="33" max="33" width="9" style="129" customWidth="1"/>
    <col min="34" max="34" width="8.21875" style="129" customWidth="1"/>
    <col min="35" max="35" width="4.109375" style="127" bestFit="1" customWidth="1"/>
    <col min="36" max="36" width="33.5546875" style="127" bestFit="1" customWidth="1"/>
    <col min="37" max="39" width="12.21875" style="127" bestFit="1" customWidth="1"/>
    <col min="40" max="40" width="11.77734375" style="127" bestFit="1" customWidth="1"/>
    <col min="41" max="41" width="14.109375" style="127" bestFit="1" customWidth="1"/>
    <col min="42" max="42" width="8.21875" style="127" bestFit="1" customWidth="1"/>
    <col min="43" max="43" width="9.77734375" style="127" customWidth="1"/>
    <col min="44" max="71" width="0" style="127" hidden="1" customWidth="1"/>
    <col min="72" max="16384" width="9.77734375" style="127" hidden="1"/>
  </cols>
  <sheetData>
    <row r="2" spans="2:42" ht="14.4" customHeight="1" x14ac:dyDescent="0.3">
      <c r="C2" s="128" t="s">
        <v>2</v>
      </c>
    </row>
    <row r="3" spans="2:42" ht="15.6" x14ac:dyDescent="0.3">
      <c r="C3" s="128" t="s">
        <v>1</v>
      </c>
      <c r="D3" s="130"/>
      <c r="E3" s="130"/>
      <c r="F3" s="130"/>
    </row>
    <row r="4" spans="2:42" ht="16.2" thickBot="1" x14ac:dyDescent="0.35">
      <c r="B4" s="131"/>
      <c r="C4" s="132" t="s">
        <v>3</v>
      </c>
      <c r="D4" s="133"/>
      <c r="E4" s="133"/>
      <c r="F4" s="133"/>
      <c r="G4" s="131"/>
      <c r="H4" s="131"/>
      <c r="I4" s="131"/>
      <c r="J4" s="131"/>
      <c r="K4" s="131"/>
      <c r="L4" s="131"/>
      <c r="M4" s="131"/>
      <c r="N4" s="131"/>
      <c r="O4" s="131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1"/>
      <c r="AJ4" s="131"/>
      <c r="AK4" s="131"/>
      <c r="AL4" s="131"/>
      <c r="AM4" s="131"/>
      <c r="AN4" s="131"/>
      <c r="AO4" s="131"/>
      <c r="AP4" s="131"/>
    </row>
    <row r="5" spans="2:42" ht="15" thickTop="1" x14ac:dyDescent="0.3">
      <c r="B5" s="135"/>
      <c r="C5" s="135"/>
      <c r="D5" s="130"/>
      <c r="E5" s="130"/>
      <c r="F5" s="130"/>
    </row>
    <row r="6" spans="2:42" ht="14.4" customHeight="1" x14ac:dyDescent="0.3">
      <c r="B6" s="135"/>
      <c r="C6" s="292" t="s">
        <v>52</v>
      </c>
      <c r="D6" s="292"/>
      <c r="E6" s="292"/>
      <c r="F6" s="292"/>
      <c r="H6" s="282" t="s">
        <v>244</v>
      </c>
      <c r="I6" s="292"/>
      <c r="J6" s="292"/>
      <c r="K6" s="292"/>
      <c r="L6" s="292"/>
      <c r="M6" s="292"/>
      <c r="N6" s="292"/>
      <c r="O6" s="292"/>
      <c r="P6" s="136"/>
      <c r="Q6" s="292" t="s">
        <v>181</v>
      </c>
      <c r="R6" s="292"/>
      <c r="S6" s="292"/>
      <c r="T6" s="292"/>
      <c r="U6" s="292"/>
      <c r="V6" s="292"/>
      <c r="W6" s="292"/>
      <c r="X6" s="292"/>
      <c r="Y6" s="136"/>
      <c r="Z6" s="282" t="s">
        <v>245</v>
      </c>
      <c r="AA6" s="292"/>
      <c r="AB6" s="292"/>
      <c r="AC6" s="292"/>
      <c r="AD6" s="292"/>
      <c r="AE6" s="292"/>
      <c r="AF6" s="292"/>
      <c r="AG6" s="292"/>
      <c r="AH6" s="136"/>
      <c r="AI6" s="282" t="s">
        <v>246</v>
      </c>
      <c r="AJ6" s="292"/>
      <c r="AK6" s="292"/>
      <c r="AL6" s="292"/>
      <c r="AM6" s="292"/>
      <c r="AN6" s="292"/>
      <c r="AO6" s="292"/>
      <c r="AP6" s="292"/>
    </row>
    <row r="7" spans="2:42" ht="14.4" customHeight="1" x14ac:dyDescent="0.3">
      <c r="Q7" s="127"/>
      <c r="R7" s="127"/>
      <c r="S7" s="127"/>
      <c r="T7" s="127"/>
      <c r="U7" s="127"/>
      <c r="V7" s="127"/>
      <c r="W7" s="127"/>
      <c r="X7" s="127"/>
      <c r="Z7" s="127"/>
      <c r="AA7" s="127"/>
      <c r="AB7" s="127"/>
      <c r="AC7" s="127"/>
      <c r="AD7" s="127"/>
      <c r="AE7" s="127"/>
      <c r="AF7" s="127"/>
      <c r="AG7" s="127"/>
    </row>
    <row r="8" spans="2:42" x14ac:dyDescent="0.3">
      <c r="C8" s="256" t="s">
        <v>29</v>
      </c>
      <c r="D8" s="257">
        <v>42946</v>
      </c>
      <c r="E8" s="257">
        <v>43311</v>
      </c>
      <c r="F8" s="212" t="s">
        <v>220</v>
      </c>
      <c r="H8" s="283" t="s">
        <v>39</v>
      </c>
      <c r="I8" s="283"/>
      <c r="J8" s="242">
        <v>42946</v>
      </c>
      <c r="K8" s="242">
        <v>43281</v>
      </c>
      <c r="L8" s="242">
        <v>43311</v>
      </c>
      <c r="M8" s="242" t="s">
        <v>40</v>
      </c>
      <c r="N8" s="242" t="s">
        <v>41</v>
      </c>
      <c r="O8" s="242" t="s">
        <v>42</v>
      </c>
      <c r="P8" s="137"/>
      <c r="Q8" s="283" t="s">
        <v>39</v>
      </c>
      <c r="R8" s="283"/>
      <c r="S8" s="242">
        <v>42946</v>
      </c>
      <c r="T8" s="242">
        <v>43281</v>
      </c>
      <c r="U8" s="242">
        <v>43311</v>
      </c>
      <c r="V8" s="242" t="s">
        <v>40</v>
      </c>
      <c r="W8" s="242" t="s">
        <v>41</v>
      </c>
      <c r="X8" s="242" t="s">
        <v>42</v>
      </c>
      <c r="Y8" s="127"/>
      <c r="Z8" s="283" t="s">
        <v>39</v>
      </c>
      <c r="AA8" s="283"/>
      <c r="AB8" s="242">
        <v>42946</v>
      </c>
      <c r="AC8" s="242">
        <v>43281</v>
      </c>
      <c r="AD8" s="242">
        <v>43311</v>
      </c>
      <c r="AE8" s="242" t="s">
        <v>40</v>
      </c>
      <c r="AF8" s="242" t="s">
        <v>41</v>
      </c>
      <c r="AG8" s="242" t="s">
        <v>42</v>
      </c>
      <c r="AH8" s="127"/>
      <c r="AI8" s="283" t="s">
        <v>39</v>
      </c>
      <c r="AJ8" s="283"/>
      <c r="AK8" s="242">
        <v>42946</v>
      </c>
      <c r="AL8" s="242">
        <v>43281</v>
      </c>
      <c r="AM8" s="242">
        <v>43311</v>
      </c>
      <c r="AN8" s="242" t="s">
        <v>40</v>
      </c>
      <c r="AO8" s="242" t="s">
        <v>41</v>
      </c>
      <c r="AP8" s="242" t="s">
        <v>42</v>
      </c>
    </row>
    <row r="9" spans="2:42" x14ac:dyDescent="0.3">
      <c r="C9" s="253" t="s">
        <v>53</v>
      </c>
      <c r="D9" s="254">
        <v>1801573.03</v>
      </c>
      <c r="E9" s="254">
        <v>1477847.6900000004</v>
      </c>
      <c r="F9" s="255">
        <f>+(E9/D9)-1</f>
        <v>-0.17969037869089299</v>
      </c>
      <c r="G9" s="219">
        <v>31</v>
      </c>
      <c r="H9" s="264">
        <v>1</v>
      </c>
      <c r="I9" s="265" t="s">
        <v>56</v>
      </c>
      <c r="J9" s="148">
        <v>15535689.67</v>
      </c>
      <c r="K9" s="148">
        <v>16635783.82</v>
      </c>
      <c r="L9" s="148">
        <v>16759061.26</v>
      </c>
      <c r="M9" s="149">
        <v>7.8745882286923807E-2</v>
      </c>
      <c r="N9" s="149">
        <v>7.4103776133345178E-3</v>
      </c>
      <c r="O9" s="143">
        <v>0.31354067643292538</v>
      </c>
      <c r="P9" s="219">
        <v>16</v>
      </c>
      <c r="Q9" s="264">
        <v>1</v>
      </c>
      <c r="R9" s="265" t="s">
        <v>55</v>
      </c>
      <c r="S9" s="148">
        <v>4741290.8499999996</v>
      </c>
      <c r="T9" s="148">
        <v>6252388.0199999996</v>
      </c>
      <c r="U9" s="148">
        <v>6143785.5599999996</v>
      </c>
      <c r="V9" s="149">
        <v>0.29580440314054979</v>
      </c>
      <c r="W9" s="149">
        <v>-1.7369756907697487E-2</v>
      </c>
      <c r="X9" s="143">
        <v>0.44760372424717271</v>
      </c>
      <c r="Y9" s="219">
        <v>31</v>
      </c>
      <c r="Z9" s="264">
        <v>1</v>
      </c>
      <c r="AA9" s="265" t="s">
        <v>56</v>
      </c>
      <c r="AB9" s="148">
        <v>20105780.420000002</v>
      </c>
      <c r="AC9" s="148">
        <v>22018398.050000001</v>
      </c>
      <c r="AD9" s="148">
        <v>22208362.399999999</v>
      </c>
      <c r="AE9" s="149">
        <v>0.10457599436968268</v>
      </c>
      <c r="AF9" s="149">
        <v>8.6275281956762484E-3</v>
      </c>
      <c r="AG9" s="143">
        <v>0.33059501048142947</v>
      </c>
      <c r="AH9" s="219">
        <v>31</v>
      </c>
      <c r="AI9" s="264">
        <v>1</v>
      </c>
      <c r="AJ9" s="265" t="s">
        <v>56</v>
      </c>
      <c r="AK9" s="148">
        <v>583841.39379164996</v>
      </c>
      <c r="AL9" s="148">
        <v>333957.21819729998</v>
      </c>
      <c r="AM9" s="148">
        <v>374310.96</v>
      </c>
      <c r="AN9" s="149">
        <v>-0.35888245681056163</v>
      </c>
      <c r="AO9" s="149">
        <v>0.12083506390587817</v>
      </c>
      <c r="AP9" s="143">
        <v>0.25328114834350757</v>
      </c>
    </row>
    <row r="10" spans="2:42" x14ac:dyDescent="0.3">
      <c r="C10" s="253" t="s">
        <v>54</v>
      </c>
      <c r="D10" s="254">
        <v>430183.23</v>
      </c>
      <c r="E10" s="254">
        <v>140898.69000000064</v>
      </c>
      <c r="F10" s="255">
        <f>+(E10/D10)-1</f>
        <v>-0.67246819454119433</v>
      </c>
      <c r="G10" s="219">
        <v>22</v>
      </c>
      <c r="H10" s="264">
        <v>2</v>
      </c>
      <c r="I10" s="265" t="s">
        <v>60</v>
      </c>
      <c r="J10" s="148">
        <v>8455501.1400000006</v>
      </c>
      <c r="K10" s="148">
        <v>7985284.0999999996</v>
      </c>
      <c r="L10" s="148">
        <v>7565522.5599999996</v>
      </c>
      <c r="M10" s="149">
        <v>-0.10525438590384972</v>
      </c>
      <c r="N10" s="149">
        <v>-5.2566888634557163E-2</v>
      </c>
      <c r="O10" s="143">
        <v>0.14154128469549834</v>
      </c>
      <c r="P10" s="219">
        <v>31</v>
      </c>
      <c r="Q10" s="264">
        <v>2</v>
      </c>
      <c r="R10" s="265" t="s">
        <v>56</v>
      </c>
      <c r="S10" s="148">
        <v>4570090.75</v>
      </c>
      <c r="T10" s="148">
        <v>5382614.2300000004</v>
      </c>
      <c r="U10" s="148">
        <v>5449301.1399999997</v>
      </c>
      <c r="V10" s="149">
        <v>0.19238357356470437</v>
      </c>
      <c r="W10" s="149">
        <v>1.2389316259805438E-2</v>
      </c>
      <c r="X10" s="143">
        <v>0.39700726221446503</v>
      </c>
      <c r="Y10" s="219">
        <v>16</v>
      </c>
      <c r="Z10" s="264">
        <v>2</v>
      </c>
      <c r="AA10" s="265" t="s">
        <v>55</v>
      </c>
      <c r="AB10" s="148">
        <v>10687433.5</v>
      </c>
      <c r="AC10" s="148">
        <v>11786694.16</v>
      </c>
      <c r="AD10" s="148">
        <v>11718062.66</v>
      </c>
      <c r="AE10" s="149">
        <v>9.6433737809924258E-2</v>
      </c>
      <c r="AF10" s="149">
        <v>-5.8227946757889448E-3</v>
      </c>
      <c r="AG10" s="143">
        <v>0.17443578135705978</v>
      </c>
      <c r="AH10" s="219">
        <v>16</v>
      </c>
      <c r="AI10" s="264">
        <v>2</v>
      </c>
      <c r="AJ10" s="265" t="s">
        <v>55</v>
      </c>
      <c r="AK10" s="148">
        <v>333732.6895945</v>
      </c>
      <c r="AL10" s="148">
        <v>286567.24608108</v>
      </c>
      <c r="AM10" s="148">
        <v>373609.19</v>
      </c>
      <c r="AN10" s="149">
        <v>0.1194863483524844</v>
      </c>
      <c r="AO10" s="149">
        <v>0.30374002999035254</v>
      </c>
      <c r="AP10" s="143">
        <v>0.25280628885375866</v>
      </c>
    </row>
    <row r="11" spans="2:42" x14ac:dyDescent="0.3">
      <c r="B11" s="138"/>
      <c r="C11" s="139" t="s">
        <v>214</v>
      </c>
      <c r="G11" s="219">
        <v>16</v>
      </c>
      <c r="H11" s="264">
        <v>3</v>
      </c>
      <c r="I11" s="265" t="s">
        <v>55</v>
      </c>
      <c r="J11" s="148">
        <v>5946142.6500000004</v>
      </c>
      <c r="K11" s="148">
        <v>5534306.1399999997</v>
      </c>
      <c r="L11" s="148">
        <v>5574277.0999999996</v>
      </c>
      <c r="M11" s="149">
        <v>-6.2538955401616692E-2</v>
      </c>
      <c r="N11" s="149">
        <v>7.222397711450057E-3</v>
      </c>
      <c r="O11" s="143">
        <v>0.10428762001903236</v>
      </c>
      <c r="P11" s="219">
        <v>20</v>
      </c>
      <c r="Q11" s="264">
        <v>3</v>
      </c>
      <c r="R11" s="265" t="s">
        <v>58</v>
      </c>
      <c r="S11" s="148">
        <v>687376.23</v>
      </c>
      <c r="T11" s="148">
        <v>941477.14</v>
      </c>
      <c r="U11" s="148">
        <v>941297.71</v>
      </c>
      <c r="V11" s="149">
        <v>0.36940683852276934</v>
      </c>
      <c r="W11" s="149">
        <v>-1.9058349095979477E-4</v>
      </c>
      <c r="X11" s="143">
        <v>6.8577973060201525E-2</v>
      </c>
      <c r="Y11" s="219">
        <v>22</v>
      </c>
      <c r="Z11" s="264">
        <v>3</v>
      </c>
      <c r="AA11" s="265" t="s">
        <v>60</v>
      </c>
      <c r="AB11" s="148">
        <v>8455501.1400000006</v>
      </c>
      <c r="AC11" s="148">
        <v>7985284.0999999996</v>
      </c>
      <c r="AD11" s="148">
        <v>7565522.5599999996</v>
      </c>
      <c r="AE11" s="149">
        <v>-0.10525438590384972</v>
      </c>
      <c r="AF11" s="149">
        <v>-5.2566888634557163E-2</v>
      </c>
      <c r="AG11" s="143">
        <v>0.1126208211561196</v>
      </c>
      <c r="AH11" s="219">
        <v>22</v>
      </c>
      <c r="AI11" s="264">
        <v>3</v>
      </c>
      <c r="AJ11" s="265" t="s">
        <v>60</v>
      </c>
      <c r="AK11" s="148">
        <v>334028.42161138001</v>
      </c>
      <c r="AL11" s="267">
        <v>192051.12143855999</v>
      </c>
      <c r="AM11" s="148">
        <v>186465.06</v>
      </c>
      <c r="AN11" s="149">
        <v>-0.44176887972443324</v>
      </c>
      <c r="AO11" s="149">
        <v>-2.9086325540395586E-2</v>
      </c>
      <c r="AP11" s="143">
        <v>0.12617339476979525</v>
      </c>
    </row>
    <row r="12" spans="2:42" x14ac:dyDescent="0.3">
      <c r="B12" s="138"/>
      <c r="C12" s="139" t="s">
        <v>43</v>
      </c>
      <c r="G12" s="219">
        <v>42</v>
      </c>
      <c r="H12" s="264">
        <v>4</v>
      </c>
      <c r="I12" s="265" t="s">
        <v>57</v>
      </c>
      <c r="J12" s="148">
        <v>3958101.58</v>
      </c>
      <c r="K12" s="148">
        <v>4667491.7300000004</v>
      </c>
      <c r="L12" s="148">
        <v>4780940.22</v>
      </c>
      <c r="M12" s="149">
        <v>0.20788719626543783</v>
      </c>
      <c r="N12" s="149">
        <v>2.430609341433132E-2</v>
      </c>
      <c r="O12" s="143">
        <v>8.9445298117144009E-2</v>
      </c>
      <c r="P12" s="219">
        <v>21</v>
      </c>
      <c r="Q12" s="264">
        <v>4</v>
      </c>
      <c r="R12" s="265" t="s">
        <v>59</v>
      </c>
      <c r="S12" s="148">
        <v>353728.73</v>
      </c>
      <c r="T12" s="148">
        <v>664995.79</v>
      </c>
      <c r="U12" s="148">
        <v>672665.77</v>
      </c>
      <c r="V12" s="149">
        <v>0.9016430189314848</v>
      </c>
      <c r="W12" s="149">
        <v>1.1533877530262249E-2</v>
      </c>
      <c r="X12" s="143">
        <v>4.9006870582506482E-2</v>
      </c>
      <c r="Y12" s="219">
        <v>42</v>
      </c>
      <c r="Z12" s="264">
        <v>4</v>
      </c>
      <c r="AA12" s="265" t="s">
        <v>57</v>
      </c>
      <c r="AB12" s="148">
        <v>3958101.58</v>
      </c>
      <c r="AC12" s="148">
        <v>4667491.7300000004</v>
      </c>
      <c r="AD12" s="148">
        <v>4780940.22</v>
      </c>
      <c r="AE12" s="149">
        <v>0.20788719626543783</v>
      </c>
      <c r="AF12" s="149">
        <v>2.430609341433132E-2</v>
      </c>
      <c r="AG12" s="143">
        <v>7.1169361958087804E-2</v>
      </c>
      <c r="AH12" s="219">
        <v>3</v>
      </c>
      <c r="AI12" s="264">
        <v>4</v>
      </c>
      <c r="AJ12" s="265" t="s">
        <v>61</v>
      </c>
      <c r="AK12" s="148">
        <v>112582.24013332</v>
      </c>
      <c r="AL12" s="267">
        <v>97639.870362729998</v>
      </c>
      <c r="AM12" s="148">
        <v>110372.06</v>
      </c>
      <c r="AN12" s="149">
        <v>-1.9631694401378907E-2</v>
      </c>
      <c r="AO12" s="149">
        <v>0.13039949346481294</v>
      </c>
      <c r="AP12" s="143">
        <v>7.4684326907869636E-2</v>
      </c>
    </row>
    <row r="13" spans="2:42" x14ac:dyDescent="0.3">
      <c r="B13" s="138"/>
      <c r="C13" s="140" t="s">
        <v>111</v>
      </c>
      <c r="D13" s="141"/>
      <c r="E13" s="141"/>
      <c r="F13" s="141"/>
      <c r="G13" s="219">
        <v>3</v>
      </c>
      <c r="H13" s="264">
        <v>5</v>
      </c>
      <c r="I13" s="265" t="s">
        <v>61</v>
      </c>
      <c r="J13" s="148">
        <v>3334420.63</v>
      </c>
      <c r="K13" s="148">
        <v>4376865.08</v>
      </c>
      <c r="L13" s="148">
        <v>4429833.22</v>
      </c>
      <c r="M13" s="149">
        <v>0.32851661849273039</v>
      </c>
      <c r="N13" s="149">
        <v>1.2101844363911596E-2</v>
      </c>
      <c r="O13" s="143">
        <v>8.287653363967977E-2</v>
      </c>
      <c r="P13" s="219">
        <v>25</v>
      </c>
      <c r="Q13" s="264">
        <v>5</v>
      </c>
      <c r="R13" s="265" t="s">
        <v>64</v>
      </c>
      <c r="S13" s="148">
        <v>0</v>
      </c>
      <c r="T13" s="148">
        <v>150942.10999999999</v>
      </c>
      <c r="U13" s="148">
        <v>148853.73000000001</v>
      </c>
      <c r="V13" s="149">
        <v>0</v>
      </c>
      <c r="W13" s="149">
        <v>-1.3835635396908019E-2</v>
      </c>
      <c r="X13" s="143">
        <v>1.0844695548925231E-2</v>
      </c>
      <c r="Y13" s="219">
        <v>3</v>
      </c>
      <c r="Z13" s="264">
        <v>5</v>
      </c>
      <c r="AA13" s="265" t="s">
        <v>61</v>
      </c>
      <c r="AB13" s="148">
        <v>3334420.63</v>
      </c>
      <c r="AC13" s="148">
        <v>4376865.08</v>
      </c>
      <c r="AD13" s="148">
        <v>4429833.22</v>
      </c>
      <c r="AE13" s="149">
        <v>0.32851661849273039</v>
      </c>
      <c r="AF13" s="149">
        <v>1.2101844363911596E-2</v>
      </c>
      <c r="AG13" s="143">
        <v>6.5942762164079433E-2</v>
      </c>
      <c r="AH13" s="219">
        <v>42</v>
      </c>
      <c r="AI13" s="264">
        <v>5</v>
      </c>
      <c r="AJ13" s="265" t="s">
        <v>57</v>
      </c>
      <c r="AK13" s="148">
        <v>129233.16701148001</v>
      </c>
      <c r="AL13" s="267">
        <v>96033.838164489993</v>
      </c>
      <c r="AM13" s="148">
        <v>106647.95</v>
      </c>
      <c r="AN13" s="149">
        <v>-0.17476331760463415</v>
      </c>
      <c r="AO13" s="149">
        <v>0.11052470710719486</v>
      </c>
      <c r="AP13" s="143">
        <v>7.2164371688397733E-2</v>
      </c>
    </row>
    <row r="14" spans="2:42" x14ac:dyDescent="0.3">
      <c r="B14" s="138"/>
      <c r="C14" s="142"/>
      <c r="D14" s="141"/>
      <c r="E14" s="141"/>
      <c r="F14" s="141"/>
      <c r="G14" s="219">
        <v>21</v>
      </c>
      <c r="H14" s="264">
        <v>6</v>
      </c>
      <c r="I14" s="265" t="s">
        <v>59</v>
      </c>
      <c r="J14" s="148">
        <v>2912936.57</v>
      </c>
      <c r="K14" s="148">
        <v>3089229.3</v>
      </c>
      <c r="L14" s="148">
        <v>3018359.14</v>
      </c>
      <c r="M14" s="149">
        <v>3.6191165673065129E-2</v>
      </c>
      <c r="N14" s="149">
        <v>-2.2941048759313465E-2</v>
      </c>
      <c r="O14" s="143">
        <v>5.6469652553385499E-2</v>
      </c>
      <c r="P14" s="219">
        <v>38</v>
      </c>
      <c r="Q14" s="264">
        <v>6</v>
      </c>
      <c r="R14" s="265" t="s">
        <v>69</v>
      </c>
      <c r="S14" s="148">
        <v>0</v>
      </c>
      <c r="T14" s="148">
        <v>225136.78</v>
      </c>
      <c r="U14" s="148">
        <v>226208.17</v>
      </c>
      <c r="V14" s="149">
        <v>0</v>
      </c>
      <c r="W14" s="149">
        <v>4.7588403813896285E-3</v>
      </c>
      <c r="X14" s="143">
        <v>1.6480330955290955E-2</v>
      </c>
      <c r="Y14" s="219">
        <v>21</v>
      </c>
      <c r="Z14" s="264">
        <v>6</v>
      </c>
      <c r="AA14" s="265" t="s">
        <v>59</v>
      </c>
      <c r="AB14" s="148">
        <v>3266665.3</v>
      </c>
      <c r="AC14" s="148">
        <v>3754225.09</v>
      </c>
      <c r="AD14" s="148">
        <v>3691024.91</v>
      </c>
      <c r="AE14" s="149">
        <v>0.12990605740967709</v>
      </c>
      <c r="AF14" s="149">
        <v>-1.6834414156024824E-2</v>
      </c>
      <c r="AG14" s="143">
        <v>5.4944817489499691E-2</v>
      </c>
      <c r="AH14" s="219">
        <v>21</v>
      </c>
      <c r="AI14" s="264">
        <v>6</v>
      </c>
      <c r="AJ14" s="265" t="s">
        <v>59</v>
      </c>
      <c r="AK14" s="148">
        <v>138005.06910085</v>
      </c>
      <c r="AL14" s="267">
        <v>118573.39862024</v>
      </c>
      <c r="AM14" s="148">
        <v>73436.009999999995</v>
      </c>
      <c r="AN14" s="149">
        <v>-0.46787454635934322</v>
      </c>
      <c r="AO14" s="149">
        <v>-0.38067044670620775</v>
      </c>
      <c r="AP14" s="143">
        <v>4.9691189759886546E-2</v>
      </c>
    </row>
    <row r="15" spans="2:42" x14ac:dyDescent="0.3">
      <c r="B15" s="138"/>
      <c r="C15" s="142"/>
      <c r="D15" s="141"/>
      <c r="E15" s="141"/>
      <c r="F15" s="141"/>
      <c r="G15" s="219">
        <v>12</v>
      </c>
      <c r="H15" s="264">
        <v>7</v>
      </c>
      <c r="I15" s="265" t="s">
        <v>71</v>
      </c>
      <c r="J15" s="148">
        <v>1825340.16</v>
      </c>
      <c r="K15" s="148">
        <v>3028703.71</v>
      </c>
      <c r="L15" s="148">
        <v>2939320.21</v>
      </c>
      <c r="M15" s="149">
        <v>0.6102862767233479</v>
      </c>
      <c r="N15" s="149">
        <v>-2.9512130785483759E-2</v>
      </c>
      <c r="O15" s="143">
        <v>5.4990934909701993E-2</v>
      </c>
      <c r="P15" s="219">
        <v>39</v>
      </c>
      <c r="Q15" s="264">
        <v>7</v>
      </c>
      <c r="R15" s="265" t="s">
        <v>62</v>
      </c>
      <c r="S15" s="148">
        <v>44310.68</v>
      </c>
      <c r="T15" s="148">
        <v>52188.14</v>
      </c>
      <c r="U15" s="148">
        <v>59276.04</v>
      </c>
      <c r="V15" s="149">
        <v>0.33773708731168206</v>
      </c>
      <c r="W15" s="149">
        <v>0.13581438234817345</v>
      </c>
      <c r="X15" s="143">
        <v>4.3185387907035576E-3</v>
      </c>
      <c r="Y15" s="219">
        <v>20</v>
      </c>
      <c r="Z15" s="264">
        <v>7</v>
      </c>
      <c r="AA15" s="265" t="s">
        <v>58</v>
      </c>
      <c r="AB15" s="148">
        <v>2675107.1399999997</v>
      </c>
      <c r="AC15" s="148">
        <v>3127831.7</v>
      </c>
      <c r="AD15" s="148">
        <v>3067986.7399999998</v>
      </c>
      <c r="AE15" s="149">
        <v>0.14686499621843185</v>
      </c>
      <c r="AF15" s="149">
        <v>-1.9133049901630117E-2</v>
      </c>
      <c r="AG15" s="143">
        <v>4.5670234040632668E-2</v>
      </c>
      <c r="AH15" s="219">
        <v>12</v>
      </c>
      <c r="AI15" s="264">
        <v>7</v>
      </c>
      <c r="AJ15" s="265" t="s">
        <v>71</v>
      </c>
      <c r="AK15" s="148">
        <v>66852.821106529998</v>
      </c>
      <c r="AL15" s="267">
        <v>46267.868119840001</v>
      </c>
      <c r="AM15" s="148">
        <v>54399.63</v>
      </c>
      <c r="AN15" s="149">
        <v>-0.18627772022792932</v>
      </c>
      <c r="AO15" s="149">
        <v>0.17575397809766469</v>
      </c>
      <c r="AP15" s="143">
        <v>3.6810038252318135E-2</v>
      </c>
    </row>
    <row r="16" spans="2:42" x14ac:dyDescent="0.3">
      <c r="B16" s="138"/>
      <c r="C16" s="142"/>
      <c r="D16" s="141"/>
      <c r="E16" s="141"/>
      <c r="F16" s="141"/>
      <c r="G16" s="219">
        <v>20</v>
      </c>
      <c r="H16" s="264">
        <v>8</v>
      </c>
      <c r="I16" s="265" t="s">
        <v>58</v>
      </c>
      <c r="J16" s="148">
        <v>1987730.91</v>
      </c>
      <c r="K16" s="148">
        <v>2186354.56</v>
      </c>
      <c r="L16" s="148">
        <v>2126689.0299999998</v>
      </c>
      <c r="M16" s="149">
        <v>6.9907913239624531E-2</v>
      </c>
      <c r="N16" s="149">
        <v>-2.7289960691462722E-2</v>
      </c>
      <c r="O16" s="143">
        <v>3.9787641245765212E-2</v>
      </c>
      <c r="P16" s="219">
        <v>40</v>
      </c>
      <c r="Q16" s="264">
        <v>8</v>
      </c>
      <c r="R16" s="265" t="s">
        <v>70</v>
      </c>
      <c r="S16" s="148">
        <v>72901.539999999994</v>
      </c>
      <c r="T16" s="148">
        <v>47338.14</v>
      </c>
      <c r="U16" s="148">
        <v>46612.88</v>
      </c>
      <c r="V16" s="149">
        <v>-0.36060500230859316</v>
      </c>
      <c r="W16" s="149">
        <v>-1.5320838545832216E-2</v>
      </c>
      <c r="X16" s="143">
        <v>3.3959679227291506E-3</v>
      </c>
      <c r="Y16" s="219">
        <v>12</v>
      </c>
      <c r="Z16" s="264">
        <v>8</v>
      </c>
      <c r="AA16" s="265" t="s">
        <v>71</v>
      </c>
      <c r="AB16" s="148">
        <v>1825340.16</v>
      </c>
      <c r="AC16" s="148">
        <v>3028703.71</v>
      </c>
      <c r="AD16" s="148">
        <v>2939320.21</v>
      </c>
      <c r="AE16" s="149">
        <v>0.6102862767233479</v>
      </c>
      <c r="AF16" s="149">
        <v>-2.9512130785483759E-2</v>
      </c>
      <c r="AG16" s="143">
        <v>4.3754896382329725E-2</v>
      </c>
      <c r="AH16" s="219">
        <v>20</v>
      </c>
      <c r="AI16" s="264">
        <v>8</v>
      </c>
      <c r="AJ16" s="265" t="s">
        <v>58</v>
      </c>
      <c r="AK16" s="148">
        <v>161039.80101125001</v>
      </c>
      <c r="AL16" s="267">
        <v>79261.682184630001</v>
      </c>
      <c r="AM16" s="148">
        <v>41676.86</v>
      </c>
      <c r="AN16" s="149">
        <v>-0.74120149343025754</v>
      </c>
      <c r="AO16" s="149">
        <v>-0.47418653186139725</v>
      </c>
      <c r="AP16" s="143">
        <v>2.8201052301945945E-2</v>
      </c>
    </row>
    <row r="17" spans="2:42" x14ac:dyDescent="0.3">
      <c r="B17" s="138"/>
      <c r="C17" s="142"/>
      <c r="D17" s="141"/>
      <c r="E17" s="141"/>
      <c r="F17" s="141"/>
      <c r="G17" s="219">
        <v>23</v>
      </c>
      <c r="H17" s="264">
        <v>9</v>
      </c>
      <c r="I17" s="265" t="s">
        <v>206</v>
      </c>
      <c r="J17" s="148">
        <v>1079062.8500000001</v>
      </c>
      <c r="K17" s="148">
        <v>1012463.18</v>
      </c>
      <c r="L17" s="148">
        <v>1008980.63</v>
      </c>
      <c r="M17" s="149">
        <v>-6.4947301262387125E-2</v>
      </c>
      <c r="N17" s="149">
        <v>-3.4396806410283975E-3</v>
      </c>
      <c r="O17" s="143">
        <v>1.8876741622335904E-2</v>
      </c>
      <c r="P17" s="219">
        <v>23</v>
      </c>
      <c r="Q17" s="264">
        <v>9</v>
      </c>
      <c r="R17" s="265" t="s">
        <v>206</v>
      </c>
      <c r="S17" s="148">
        <v>31857.79</v>
      </c>
      <c r="T17" s="148">
        <v>37994.17</v>
      </c>
      <c r="U17" s="148">
        <v>37947.26</v>
      </c>
      <c r="V17" s="149">
        <v>0.19114539960242061</v>
      </c>
      <c r="W17" s="149">
        <v>-1.2346631075240699E-3</v>
      </c>
      <c r="X17" s="143">
        <v>2.764636678005371E-3</v>
      </c>
      <c r="Y17" s="219">
        <v>23</v>
      </c>
      <c r="Z17" s="264">
        <v>9</v>
      </c>
      <c r="AA17" s="265" t="s">
        <v>206</v>
      </c>
      <c r="AB17" s="148">
        <v>1110920.6400000001</v>
      </c>
      <c r="AC17" s="148">
        <v>1050457.3500000001</v>
      </c>
      <c r="AD17" s="148">
        <v>1046927.89</v>
      </c>
      <c r="AE17" s="149">
        <v>-5.7603349596601294E-2</v>
      </c>
      <c r="AF17" s="149">
        <v>-3.3599269879924787E-3</v>
      </c>
      <c r="AG17" s="143">
        <v>1.5584631164333434E-2</v>
      </c>
      <c r="AH17" s="219">
        <v>7</v>
      </c>
      <c r="AI17" s="264">
        <v>9</v>
      </c>
      <c r="AJ17" s="265" t="s">
        <v>66</v>
      </c>
      <c r="AK17" s="148">
        <v>31616.776672650001</v>
      </c>
      <c r="AL17" s="267">
        <v>29200.94204527</v>
      </c>
      <c r="AM17" s="148">
        <v>32036.2</v>
      </c>
      <c r="AN17" s="149">
        <v>1.326584717008239E-2</v>
      </c>
      <c r="AO17" s="149">
        <v>9.7094742708455195E-2</v>
      </c>
      <c r="AP17" s="143">
        <v>2.1677606032594603E-2</v>
      </c>
    </row>
    <row r="18" spans="2:42" x14ac:dyDescent="0.3">
      <c r="B18" s="138"/>
      <c r="C18" s="142"/>
      <c r="D18" s="141"/>
      <c r="E18" s="141"/>
      <c r="F18" s="141"/>
      <c r="G18" s="219">
        <v>7</v>
      </c>
      <c r="H18" s="264">
        <v>10</v>
      </c>
      <c r="I18" s="265" t="s">
        <v>66</v>
      </c>
      <c r="J18" s="148">
        <v>769841.32</v>
      </c>
      <c r="K18" s="148">
        <v>916119.17</v>
      </c>
      <c r="L18" s="148">
        <v>880499.03</v>
      </c>
      <c r="M18" s="149">
        <v>0.14374093352120942</v>
      </c>
      <c r="N18" s="149">
        <v>-3.8881557297834934E-2</v>
      </c>
      <c r="O18" s="143">
        <v>1.6473014638573775E-2</v>
      </c>
      <c r="P18" s="143"/>
      <c r="Q18" s="290" t="s">
        <v>74</v>
      </c>
      <c r="R18" s="290"/>
      <c r="S18" s="209">
        <v>10501556.569999998</v>
      </c>
      <c r="T18" s="209">
        <v>13755074.52</v>
      </c>
      <c r="U18" s="209">
        <v>13725948.26</v>
      </c>
      <c r="V18" s="210">
        <v>0.30703940587352396</v>
      </c>
      <c r="W18" s="149">
        <v>-2.1174919814247462E-3</v>
      </c>
      <c r="X18" s="210">
        <v>1</v>
      </c>
      <c r="Y18" s="219">
        <v>25</v>
      </c>
      <c r="Z18" s="264">
        <v>10</v>
      </c>
      <c r="AA18" s="265" t="s">
        <v>64</v>
      </c>
      <c r="AB18" s="148">
        <v>635905.9</v>
      </c>
      <c r="AC18" s="148">
        <v>952394.57</v>
      </c>
      <c r="AD18" s="148">
        <v>932883.11</v>
      </c>
      <c r="AE18" s="149">
        <v>0.46701439631241026</v>
      </c>
      <c r="AF18" s="149">
        <v>-2.048674007034712E-2</v>
      </c>
      <c r="AG18" s="143">
        <v>1.3886953750736638E-2</v>
      </c>
      <c r="AH18" s="219">
        <v>23</v>
      </c>
      <c r="AI18" s="264">
        <v>10</v>
      </c>
      <c r="AJ18" s="265" t="s">
        <v>206</v>
      </c>
      <c r="AK18" s="148">
        <v>42327.654579850001</v>
      </c>
      <c r="AL18" s="267">
        <v>22798.900536739999</v>
      </c>
      <c r="AM18" s="148">
        <v>24792.5</v>
      </c>
      <c r="AN18" s="149">
        <v>-0.41427182190712686</v>
      </c>
      <c r="AO18" s="149">
        <v>8.7442789622567796E-2</v>
      </c>
      <c r="AP18" s="143">
        <v>1.677608603901529E-2</v>
      </c>
    </row>
    <row r="19" spans="2:42" x14ac:dyDescent="0.3">
      <c r="B19" s="138"/>
      <c r="C19" s="145"/>
      <c r="D19" s="141"/>
      <c r="E19" s="141"/>
      <c r="F19" s="141"/>
      <c r="G19" s="219">
        <v>25</v>
      </c>
      <c r="H19" s="264">
        <v>11</v>
      </c>
      <c r="I19" s="265" t="s">
        <v>64</v>
      </c>
      <c r="J19" s="148">
        <v>635905.9</v>
      </c>
      <c r="K19" s="148">
        <v>801452.46</v>
      </c>
      <c r="L19" s="148">
        <v>784029.38</v>
      </c>
      <c r="M19" s="149">
        <v>0.23293301729076576</v>
      </c>
      <c r="N19" s="149">
        <v>-2.1739380524204766E-2</v>
      </c>
      <c r="O19" s="143">
        <v>1.4668190439473762E-2</v>
      </c>
      <c r="P19" s="143"/>
      <c r="Q19" s="127"/>
      <c r="R19" s="127"/>
      <c r="S19" s="127"/>
      <c r="T19" s="127"/>
      <c r="U19" s="127"/>
      <c r="V19" s="127"/>
      <c r="W19" s="127"/>
      <c r="X19" s="161" t="s">
        <v>27</v>
      </c>
      <c r="Y19" s="219">
        <v>7</v>
      </c>
      <c r="Z19" s="264">
        <v>11</v>
      </c>
      <c r="AA19" s="265" t="s">
        <v>66</v>
      </c>
      <c r="AB19" s="148">
        <v>769841.32</v>
      </c>
      <c r="AC19" s="148">
        <v>916119.17</v>
      </c>
      <c r="AD19" s="148">
        <v>880499.03</v>
      </c>
      <c r="AE19" s="149">
        <v>0.14374093352120942</v>
      </c>
      <c r="AF19" s="149">
        <v>-3.8881557297834934E-2</v>
      </c>
      <c r="AG19" s="143">
        <v>1.3107161203913824E-2</v>
      </c>
      <c r="AH19" s="219">
        <v>25</v>
      </c>
      <c r="AI19" s="264">
        <v>11</v>
      </c>
      <c r="AJ19" s="265" t="s">
        <v>64</v>
      </c>
      <c r="AK19" s="148">
        <v>21696.88859318</v>
      </c>
      <c r="AL19" s="267">
        <v>20495.304659459998</v>
      </c>
      <c r="AM19" s="148">
        <v>18345.43</v>
      </c>
      <c r="AN19" s="149">
        <v>-0.15446724440634618</v>
      </c>
      <c r="AO19" s="149">
        <v>-0.10489596008360302</v>
      </c>
      <c r="AP19" s="143">
        <v>1.2413613475959758E-2</v>
      </c>
    </row>
    <row r="20" spans="2:42" x14ac:dyDescent="0.3">
      <c r="B20" s="138"/>
      <c r="C20" s="142"/>
      <c r="D20" s="141"/>
      <c r="E20" s="141"/>
      <c r="F20" s="141"/>
      <c r="G20" s="219">
        <v>6</v>
      </c>
      <c r="H20" s="264">
        <v>12</v>
      </c>
      <c r="I20" s="265" t="s">
        <v>68</v>
      </c>
      <c r="J20" s="148">
        <v>541830.64</v>
      </c>
      <c r="K20" s="148">
        <v>670013.19999999995</v>
      </c>
      <c r="L20" s="148">
        <v>689558.09</v>
      </c>
      <c r="M20" s="149">
        <v>0.27264506488595752</v>
      </c>
      <c r="N20" s="149">
        <v>2.9170902901614504E-2</v>
      </c>
      <c r="O20" s="143">
        <v>1.2900753009025998E-2</v>
      </c>
      <c r="P20" s="143"/>
      <c r="Q20" s="127"/>
      <c r="R20" s="127"/>
      <c r="S20" s="127"/>
      <c r="T20" s="127"/>
      <c r="U20" s="127"/>
      <c r="V20" s="127"/>
      <c r="W20" s="127"/>
      <c r="X20" s="159" t="s">
        <v>217</v>
      </c>
      <c r="Y20" s="219">
        <v>39</v>
      </c>
      <c r="Z20" s="264">
        <v>12</v>
      </c>
      <c r="AA20" s="265" t="s">
        <v>62</v>
      </c>
      <c r="AB20" s="148">
        <v>759669.43</v>
      </c>
      <c r="AC20" s="148">
        <v>687562.01</v>
      </c>
      <c r="AD20" s="148">
        <v>704897.02</v>
      </c>
      <c r="AE20" s="149">
        <v>-7.2100321320024752E-2</v>
      </c>
      <c r="AF20" s="149">
        <v>2.5212285943488899E-2</v>
      </c>
      <c r="AG20" s="143">
        <v>1.0493139184149319E-2</v>
      </c>
      <c r="AH20" s="219">
        <v>39</v>
      </c>
      <c r="AI20" s="264">
        <v>12</v>
      </c>
      <c r="AJ20" s="265" t="s">
        <v>62</v>
      </c>
      <c r="AK20" s="148">
        <v>32535.062882850001</v>
      </c>
      <c r="AL20" s="267">
        <v>21471.515744650002</v>
      </c>
      <c r="AM20" s="148">
        <v>15817.31</v>
      </c>
      <c r="AN20" s="149">
        <v>-0.51383803815121332</v>
      </c>
      <c r="AO20" s="149">
        <v>-0.26333519309454645</v>
      </c>
      <c r="AP20" s="143">
        <v>1.0702936511678005E-2</v>
      </c>
    </row>
    <row r="21" spans="2:42" x14ac:dyDescent="0.3">
      <c r="B21" s="138"/>
      <c r="C21" s="145"/>
      <c r="D21" s="141"/>
      <c r="E21" s="141"/>
      <c r="F21" s="141"/>
      <c r="G21" s="219">
        <v>39</v>
      </c>
      <c r="H21" s="264">
        <v>13</v>
      </c>
      <c r="I21" s="265" t="s">
        <v>62</v>
      </c>
      <c r="J21" s="148">
        <v>715358.75</v>
      </c>
      <c r="K21" s="148">
        <v>635373.87</v>
      </c>
      <c r="L21" s="148">
        <v>645620.98</v>
      </c>
      <c r="M21" s="149">
        <v>-9.7486429012016762E-2</v>
      </c>
      <c r="N21" s="149">
        <v>1.612768557825639E-2</v>
      </c>
      <c r="O21" s="143">
        <v>1.2078745679606651E-2</v>
      </c>
      <c r="P21" s="143"/>
      <c r="Q21" s="146"/>
      <c r="R21" s="147"/>
      <c r="S21" s="148"/>
      <c r="T21" s="148"/>
      <c r="U21" s="148"/>
      <c r="V21" s="149"/>
      <c r="W21" s="149"/>
      <c r="X21" s="144"/>
      <c r="Y21" s="219">
        <v>6</v>
      </c>
      <c r="Z21" s="264">
        <v>13</v>
      </c>
      <c r="AA21" s="265" t="s">
        <v>68</v>
      </c>
      <c r="AB21" s="148">
        <v>541830.64</v>
      </c>
      <c r="AC21" s="148">
        <v>670013.19999999995</v>
      </c>
      <c r="AD21" s="148">
        <v>689558.09</v>
      </c>
      <c r="AE21" s="149">
        <v>0.27264506488595752</v>
      </c>
      <c r="AF21" s="149">
        <v>2.9170902901614504E-2</v>
      </c>
      <c r="AG21" s="143">
        <v>1.0264802955084364E-2</v>
      </c>
      <c r="AH21" s="219">
        <v>34</v>
      </c>
      <c r="AI21" s="264">
        <v>13</v>
      </c>
      <c r="AJ21" s="225" t="s">
        <v>223</v>
      </c>
      <c r="AK21" s="148">
        <v>21419.823059660001</v>
      </c>
      <c r="AL21" s="267">
        <v>13589.902463840001</v>
      </c>
      <c r="AM21" s="148">
        <v>15312</v>
      </c>
      <c r="AN21" s="149">
        <v>-0.28514815657664683</v>
      </c>
      <c r="AO21" s="149">
        <v>0.1267189032991336</v>
      </c>
      <c r="AP21" s="143">
        <v>1.0361013589972859E-2</v>
      </c>
    </row>
    <row r="22" spans="2:42" x14ac:dyDescent="0.3">
      <c r="B22" s="138"/>
      <c r="C22" s="150"/>
      <c r="D22" s="141"/>
      <c r="E22" s="141"/>
      <c r="F22" s="141"/>
      <c r="G22" s="219">
        <v>34</v>
      </c>
      <c r="H22" s="264">
        <v>14</v>
      </c>
      <c r="I22" s="225" t="s">
        <v>223</v>
      </c>
      <c r="J22" s="148">
        <v>621563</v>
      </c>
      <c r="K22" s="148">
        <v>604653</v>
      </c>
      <c r="L22" s="148">
        <v>636189</v>
      </c>
      <c r="M22" s="149">
        <v>2.3531001684463204E-2</v>
      </c>
      <c r="N22" s="149">
        <v>5.2155533835108736E-2</v>
      </c>
      <c r="O22" s="143">
        <v>1.1902285355044187E-2</v>
      </c>
      <c r="P22" s="143"/>
      <c r="Q22" s="146"/>
      <c r="R22" s="147"/>
      <c r="S22" s="148"/>
      <c r="T22" s="148"/>
      <c r="U22" s="148"/>
      <c r="V22" s="149"/>
      <c r="W22" s="149"/>
      <c r="X22" s="144"/>
      <c r="Y22" s="219">
        <v>34</v>
      </c>
      <c r="Z22" s="264">
        <v>14</v>
      </c>
      <c r="AA22" s="225" t="s">
        <v>223</v>
      </c>
      <c r="AB22" s="148">
        <v>621563</v>
      </c>
      <c r="AC22" s="148">
        <v>604653</v>
      </c>
      <c r="AD22" s="148">
        <v>636189</v>
      </c>
      <c r="AE22" s="149">
        <v>2.3531001684463204E-2</v>
      </c>
      <c r="AF22" s="149">
        <v>5.2155533835108736E-2</v>
      </c>
      <c r="AG22" s="143">
        <v>9.470347490509708E-3</v>
      </c>
      <c r="AH22" s="219">
        <v>18</v>
      </c>
      <c r="AI22" s="264">
        <v>14</v>
      </c>
      <c r="AJ22" s="265" t="s">
        <v>65</v>
      </c>
      <c r="AK22" s="148">
        <v>20809.424620199999</v>
      </c>
      <c r="AL22" s="267">
        <v>13260.25033536</v>
      </c>
      <c r="AM22" s="148">
        <v>14890.37</v>
      </c>
      <c r="AN22" s="149">
        <v>-0.28444105150578214</v>
      </c>
      <c r="AO22" s="149">
        <v>0.12293279715037486</v>
      </c>
      <c r="AP22" s="143">
        <v>1.0075713553404139E-2</v>
      </c>
    </row>
    <row r="23" spans="2:42" x14ac:dyDescent="0.3">
      <c r="B23" s="138"/>
      <c r="C23" s="150"/>
      <c r="D23" s="141"/>
      <c r="E23" s="141"/>
      <c r="F23" s="141"/>
      <c r="G23" s="219">
        <v>18</v>
      </c>
      <c r="H23" s="264">
        <v>15</v>
      </c>
      <c r="I23" s="265" t="s">
        <v>65</v>
      </c>
      <c r="J23" s="148">
        <v>540964.61</v>
      </c>
      <c r="K23" s="148">
        <v>633133.37</v>
      </c>
      <c r="L23" s="148">
        <v>624250.46</v>
      </c>
      <c r="M23" s="149">
        <v>0.15395803803136032</v>
      </c>
      <c r="N23" s="149">
        <v>-1.4030077106818806E-2</v>
      </c>
      <c r="O23" s="143">
        <v>1.1678930487540018E-2</v>
      </c>
      <c r="P23" s="143"/>
      <c r="Q23" s="146"/>
      <c r="R23" s="49"/>
      <c r="S23" s="148"/>
      <c r="T23" s="148"/>
      <c r="U23" s="148"/>
      <c r="V23" s="149"/>
      <c r="W23" s="149"/>
      <c r="X23" s="143"/>
      <c r="Y23" s="219">
        <v>18</v>
      </c>
      <c r="Z23" s="264">
        <v>15</v>
      </c>
      <c r="AA23" s="265" t="s">
        <v>65</v>
      </c>
      <c r="AB23" s="148">
        <v>540964.61</v>
      </c>
      <c r="AC23" s="148">
        <v>633133.37</v>
      </c>
      <c r="AD23" s="148">
        <v>624250.46</v>
      </c>
      <c r="AE23" s="149">
        <v>0.15395803803136032</v>
      </c>
      <c r="AF23" s="149">
        <v>-1.4030077106818806E-2</v>
      </c>
      <c r="AG23" s="143">
        <v>9.2926296702874923E-3</v>
      </c>
      <c r="AH23" s="219">
        <v>6</v>
      </c>
      <c r="AI23" s="264">
        <v>15</v>
      </c>
      <c r="AJ23" s="265" t="s">
        <v>68</v>
      </c>
      <c r="AK23" s="148">
        <v>17529.645491079998</v>
      </c>
      <c r="AL23" s="267">
        <v>12208.76480368</v>
      </c>
      <c r="AM23" s="148">
        <v>13684.95</v>
      </c>
      <c r="AN23" s="149">
        <v>-0.21932534192071251</v>
      </c>
      <c r="AO23" s="149">
        <v>0.12091192025216535</v>
      </c>
      <c r="AP23" s="143">
        <v>9.260054397080662E-3</v>
      </c>
    </row>
    <row r="24" spans="2:42" x14ac:dyDescent="0.3">
      <c r="B24" s="151"/>
      <c r="C24" s="151"/>
      <c r="D24" s="151"/>
      <c r="E24" s="151"/>
      <c r="F24" s="151"/>
      <c r="G24" s="219">
        <v>59</v>
      </c>
      <c r="H24" s="264">
        <v>16</v>
      </c>
      <c r="I24" s="265" t="s">
        <v>67</v>
      </c>
      <c r="J24" s="148">
        <v>471840.02</v>
      </c>
      <c r="K24" s="148">
        <v>527528.55000000005</v>
      </c>
      <c r="L24" s="148">
        <v>553346.22</v>
      </c>
      <c r="M24" s="149">
        <v>0.17274117612999418</v>
      </c>
      <c r="N24" s="149">
        <v>4.8940801403070777E-2</v>
      </c>
      <c r="O24" s="143">
        <v>1.035240252593971E-2</v>
      </c>
      <c r="P24" s="143"/>
      <c r="Q24" s="146"/>
      <c r="R24" s="147"/>
      <c r="S24" s="148"/>
      <c r="T24" s="148"/>
      <c r="U24" s="148"/>
      <c r="V24" s="149"/>
      <c r="W24" s="149"/>
      <c r="X24" s="143"/>
      <c r="Y24" s="219">
        <v>59</v>
      </c>
      <c r="Z24" s="264">
        <v>16</v>
      </c>
      <c r="AA24" s="265" t="s">
        <v>67</v>
      </c>
      <c r="AB24" s="148">
        <v>471840.02</v>
      </c>
      <c r="AC24" s="148">
        <v>527528.55000000005</v>
      </c>
      <c r="AD24" s="148">
        <v>553346.22</v>
      </c>
      <c r="AE24" s="149">
        <v>0.17274117612999418</v>
      </c>
      <c r="AF24" s="149">
        <v>4.8940801403070777E-2</v>
      </c>
      <c r="AG24" s="143">
        <v>8.2371449144201369E-3</v>
      </c>
      <c r="AH24" s="219">
        <v>59</v>
      </c>
      <c r="AI24" s="264">
        <v>16</v>
      </c>
      <c r="AJ24" s="265" t="s">
        <v>67</v>
      </c>
      <c r="AK24" s="148">
        <v>16904.170174570001</v>
      </c>
      <c r="AL24" s="267">
        <v>10900.974292659999</v>
      </c>
      <c r="AM24" s="148">
        <v>12384.11</v>
      </c>
      <c r="AN24" s="149">
        <v>-0.26739320107944775</v>
      </c>
      <c r="AO24" s="149">
        <v>0.13605533482806642</v>
      </c>
      <c r="AP24" s="143">
        <v>8.3798283705406734E-3</v>
      </c>
    </row>
    <row r="25" spans="2:42" x14ac:dyDescent="0.3">
      <c r="B25" s="147"/>
      <c r="C25" s="147"/>
      <c r="D25" s="147"/>
      <c r="E25" s="147"/>
      <c r="F25" s="147"/>
      <c r="G25" s="219">
        <v>38</v>
      </c>
      <c r="H25" s="264">
        <v>17</v>
      </c>
      <c r="I25" s="265" t="s">
        <v>69</v>
      </c>
      <c r="J25" s="148">
        <v>153761.22</v>
      </c>
      <c r="K25" s="148">
        <v>217597.08</v>
      </c>
      <c r="L25" s="148">
        <v>208059.12</v>
      </c>
      <c r="M25" s="149">
        <v>0.35313130319855679</v>
      </c>
      <c r="N25" s="149">
        <v>-4.3833124966566661E-2</v>
      </c>
      <c r="O25" s="143">
        <v>3.8925209599024518E-3</v>
      </c>
      <c r="P25" s="143"/>
      <c r="Q25" s="146"/>
      <c r="R25" s="147"/>
      <c r="S25" s="148"/>
      <c r="T25" s="148"/>
      <c r="U25" s="148"/>
      <c r="V25" s="149"/>
      <c r="W25" s="149"/>
      <c r="X25" s="143"/>
      <c r="Y25" s="219">
        <v>38</v>
      </c>
      <c r="Z25" s="264">
        <v>17</v>
      </c>
      <c r="AA25" s="265" t="s">
        <v>69</v>
      </c>
      <c r="AB25" s="148">
        <v>153761.22</v>
      </c>
      <c r="AC25" s="148">
        <v>442733.86</v>
      </c>
      <c r="AD25" s="148">
        <v>434267.29000000004</v>
      </c>
      <c r="AE25" s="149">
        <v>1.8242965944208822</v>
      </c>
      <c r="AF25" s="149">
        <v>-1.9123384870540439E-2</v>
      </c>
      <c r="AG25" s="143">
        <v>6.4645288429412513E-3</v>
      </c>
      <c r="AH25" s="219">
        <v>38</v>
      </c>
      <c r="AI25" s="264">
        <v>17</v>
      </c>
      <c r="AJ25" s="265" t="s">
        <v>69</v>
      </c>
      <c r="AK25" s="148">
        <v>5454.2902310500003</v>
      </c>
      <c r="AL25" s="267">
        <v>8302.6891440799991</v>
      </c>
      <c r="AM25" s="148">
        <v>4964.3999999999996</v>
      </c>
      <c r="AN25" s="149">
        <v>-8.9817411670022662E-2</v>
      </c>
      <c r="AO25" s="149">
        <v>-0.40207324231333819</v>
      </c>
      <c r="AP25" s="143">
        <v>3.3592095001346175E-3</v>
      </c>
    </row>
    <row r="26" spans="2:42" x14ac:dyDescent="0.3">
      <c r="G26" s="219">
        <v>40</v>
      </c>
      <c r="H26" s="264">
        <v>18</v>
      </c>
      <c r="I26" s="265" t="s">
        <v>70</v>
      </c>
      <c r="J26" s="148">
        <v>85417.16</v>
      </c>
      <c r="K26" s="148">
        <v>138228.54999999999</v>
      </c>
      <c r="L26" s="148">
        <v>147989.06</v>
      </c>
      <c r="M26" s="149">
        <v>0.73254484227759376</v>
      </c>
      <c r="N26" s="149">
        <v>7.061138961524227E-2</v>
      </c>
      <c r="O26" s="143">
        <v>2.7686866977340938E-3</v>
      </c>
      <c r="P26" s="143"/>
      <c r="Q26" s="146"/>
      <c r="R26" s="147"/>
      <c r="S26" s="148"/>
      <c r="T26" s="148"/>
      <c r="U26" s="148"/>
      <c r="V26" s="149"/>
      <c r="W26" s="149"/>
      <c r="X26" s="143"/>
      <c r="Y26" s="219">
        <v>40</v>
      </c>
      <c r="Z26" s="264">
        <v>18</v>
      </c>
      <c r="AA26" s="265" t="s">
        <v>70</v>
      </c>
      <c r="AB26" s="148">
        <v>158318.70000000001</v>
      </c>
      <c r="AC26" s="148">
        <v>185566.69</v>
      </c>
      <c r="AD26" s="148">
        <v>194601.94</v>
      </c>
      <c r="AE26" s="149">
        <v>0.22917848618009118</v>
      </c>
      <c r="AF26" s="149">
        <v>4.8690042377756537E-2</v>
      </c>
      <c r="AG26" s="143">
        <v>2.8968561137135674E-3</v>
      </c>
      <c r="AH26" s="219">
        <v>40</v>
      </c>
      <c r="AI26" s="264">
        <v>18</v>
      </c>
      <c r="AJ26" s="265" t="s">
        <v>70</v>
      </c>
      <c r="AK26" s="148">
        <v>758.90810298999997</v>
      </c>
      <c r="AL26" s="267">
        <v>88.258828210000004</v>
      </c>
      <c r="AM26" s="148">
        <v>3514.29</v>
      </c>
      <c r="AN26" s="149">
        <v>3.6307187736619904</v>
      </c>
      <c r="AO26" s="149">
        <v>38.817999754519967</v>
      </c>
      <c r="AP26" s="143">
        <v>2.3779784776061731E-3</v>
      </c>
    </row>
    <row r="27" spans="2:42" x14ac:dyDescent="0.3">
      <c r="G27" s="219">
        <v>62</v>
      </c>
      <c r="H27" s="264">
        <v>19</v>
      </c>
      <c r="I27" s="265" t="s">
        <v>154</v>
      </c>
      <c r="J27" s="148">
        <v>0</v>
      </c>
      <c r="K27" s="148">
        <v>55004.71</v>
      </c>
      <c r="L27" s="148">
        <v>74827.839999999997</v>
      </c>
      <c r="M27" s="149">
        <v>0</v>
      </c>
      <c r="N27" s="149">
        <v>0.36038968299260188</v>
      </c>
      <c r="O27" s="143">
        <v>1.3999335168976351E-3</v>
      </c>
      <c r="P27" s="143"/>
      <c r="Q27" s="146"/>
      <c r="R27" s="147"/>
      <c r="S27" s="148"/>
      <c r="T27" s="148"/>
      <c r="U27" s="148"/>
      <c r="V27" s="149"/>
      <c r="W27" s="149"/>
      <c r="X27" s="143"/>
      <c r="Y27" s="219">
        <v>62</v>
      </c>
      <c r="Z27" s="264">
        <v>19</v>
      </c>
      <c r="AA27" s="265" t="s">
        <v>154</v>
      </c>
      <c r="AB27" s="148">
        <v>0</v>
      </c>
      <c r="AC27" s="148">
        <v>55004.71</v>
      </c>
      <c r="AD27" s="148">
        <v>74827.839999999997</v>
      </c>
      <c r="AE27" s="149">
        <v>0</v>
      </c>
      <c r="AF27" s="149">
        <v>0.36038968299260188</v>
      </c>
      <c r="AG27" s="143">
        <v>1.1138917000518113E-3</v>
      </c>
      <c r="AH27" s="219">
        <v>62</v>
      </c>
      <c r="AI27" s="264">
        <v>19</v>
      </c>
      <c r="AJ27" s="265" t="s">
        <v>154</v>
      </c>
      <c r="AK27" s="148">
        <v>0</v>
      </c>
      <c r="AL27" s="267">
        <v>777.11318043000006</v>
      </c>
      <c r="AM27" s="148">
        <v>1103.55</v>
      </c>
      <c r="AN27" s="149">
        <v>0</v>
      </c>
      <c r="AO27" s="149">
        <v>0.42006341906255229</v>
      </c>
      <c r="AP27" s="143">
        <v>7.467278309309397E-4</v>
      </c>
    </row>
    <row r="28" spans="2:42" x14ac:dyDescent="0.3">
      <c r="G28" s="219">
        <v>63</v>
      </c>
      <c r="H28" s="264">
        <v>20</v>
      </c>
      <c r="I28" s="265" t="s">
        <v>155</v>
      </c>
      <c r="J28" s="148">
        <v>0</v>
      </c>
      <c r="K28" s="148">
        <v>0</v>
      </c>
      <c r="L28" s="148">
        <v>3642.87</v>
      </c>
      <c r="M28" s="149">
        <v>0</v>
      </c>
      <c r="N28" s="149">
        <v>0</v>
      </c>
      <c r="O28" s="143">
        <v>6.8153454793040775E-5</v>
      </c>
      <c r="P28" s="143"/>
      <c r="Q28" s="146"/>
      <c r="R28" s="147"/>
      <c r="S28" s="148"/>
      <c r="T28" s="148"/>
      <c r="U28" s="148"/>
      <c r="V28" s="149"/>
      <c r="W28" s="149"/>
      <c r="X28" s="143"/>
      <c r="Y28" s="219">
        <v>63</v>
      </c>
      <c r="Z28" s="264">
        <v>20</v>
      </c>
      <c r="AA28" s="265" t="s">
        <v>155</v>
      </c>
      <c r="AB28" s="148">
        <v>0</v>
      </c>
      <c r="AC28" s="148">
        <v>0</v>
      </c>
      <c r="AD28" s="148">
        <v>3642.87</v>
      </c>
      <c r="AE28" s="149">
        <v>0</v>
      </c>
      <c r="AF28" s="149">
        <v>0</v>
      </c>
      <c r="AG28" s="143">
        <v>5.422798062015077E-5</v>
      </c>
      <c r="AH28" s="219">
        <v>63</v>
      </c>
      <c r="AI28" s="264">
        <v>20</v>
      </c>
      <c r="AJ28" s="265" t="s">
        <v>155</v>
      </c>
      <c r="AK28" s="148">
        <v>0</v>
      </c>
      <c r="AL28" s="148">
        <v>74.222671410000004</v>
      </c>
      <c r="AM28" s="148">
        <v>84.86</v>
      </c>
      <c r="AN28" s="149">
        <v>0</v>
      </c>
      <c r="AO28" s="149">
        <v>0.14331643402108574</v>
      </c>
      <c r="AP28" s="143">
        <v>5.7421343602736214E-5</v>
      </c>
    </row>
    <row r="29" spans="2:42" x14ac:dyDescent="0.3">
      <c r="G29" s="219">
        <v>33</v>
      </c>
      <c r="H29" s="277">
        <v>21</v>
      </c>
      <c r="I29" s="258" t="s">
        <v>63</v>
      </c>
      <c r="J29" s="259">
        <v>703118.03</v>
      </c>
      <c r="K29" s="259">
        <v>0</v>
      </c>
      <c r="L29" s="259">
        <v>0</v>
      </c>
      <c r="M29" s="260"/>
      <c r="N29" s="260"/>
      <c r="O29" s="261"/>
      <c r="P29" s="143"/>
      <c r="Q29" s="146"/>
      <c r="R29" s="147"/>
      <c r="S29" s="148"/>
      <c r="T29" s="148"/>
      <c r="U29" s="148"/>
      <c r="V29" s="149"/>
      <c r="W29" s="149"/>
      <c r="X29" s="143"/>
      <c r="Y29" s="219">
        <v>33</v>
      </c>
      <c r="Z29" s="277">
        <v>21</v>
      </c>
      <c r="AA29" s="262" t="s">
        <v>63</v>
      </c>
      <c r="AB29" s="266">
        <v>703118.03</v>
      </c>
      <c r="AC29" s="266">
        <v>0</v>
      </c>
      <c r="AD29" s="266">
        <v>0</v>
      </c>
      <c r="AE29" s="260"/>
      <c r="AF29" s="260"/>
      <c r="AG29" s="261"/>
      <c r="AH29" s="219">
        <v>33</v>
      </c>
      <c r="AI29" s="277">
        <v>21</v>
      </c>
      <c r="AJ29" s="258" t="s">
        <v>63</v>
      </c>
      <c r="AK29" s="266">
        <v>24379.46832896</v>
      </c>
      <c r="AL29" s="266">
        <v>14317.894429260001</v>
      </c>
      <c r="AM29" s="266">
        <v>0</v>
      </c>
      <c r="AN29" s="260"/>
      <c r="AO29" s="260"/>
      <c r="AP29" s="261"/>
    </row>
    <row r="30" spans="2:42" x14ac:dyDescent="0.3">
      <c r="G30" s="219">
        <v>58</v>
      </c>
      <c r="H30" s="277">
        <v>22</v>
      </c>
      <c r="I30" s="262" t="s">
        <v>73</v>
      </c>
      <c r="J30" s="259">
        <v>71944.259999999995</v>
      </c>
      <c r="K30" s="259">
        <v>0</v>
      </c>
      <c r="L30" s="259">
        <v>0</v>
      </c>
      <c r="M30" s="260"/>
      <c r="N30" s="260"/>
      <c r="O30" s="261"/>
      <c r="P30" s="143"/>
      <c r="Q30" s="146"/>
      <c r="R30" s="147"/>
      <c r="S30" s="148"/>
      <c r="T30" s="148"/>
      <c r="U30" s="148"/>
      <c r="V30" s="149"/>
      <c r="W30" s="149"/>
      <c r="X30" s="143"/>
      <c r="Y30" s="219">
        <v>58</v>
      </c>
      <c r="Z30" s="277">
        <v>22</v>
      </c>
      <c r="AA30" s="262" t="s">
        <v>73</v>
      </c>
      <c r="AB30" s="266">
        <v>71944.259999999995</v>
      </c>
      <c r="AC30" s="266">
        <v>0</v>
      </c>
      <c r="AD30" s="266">
        <v>0</v>
      </c>
      <c r="AE30" s="260"/>
      <c r="AF30" s="260"/>
      <c r="AG30" s="261"/>
      <c r="AH30" s="219">
        <v>58</v>
      </c>
      <c r="AI30" s="277">
        <v>22</v>
      </c>
      <c r="AJ30" s="258" t="s">
        <v>73</v>
      </c>
      <c r="AK30" s="266">
        <v>3787.3282296299999</v>
      </c>
      <c r="AL30" s="266">
        <v>2777.4347946100002</v>
      </c>
      <c r="AM30" s="266">
        <v>0</v>
      </c>
      <c r="AN30" s="260"/>
      <c r="AO30" s="260"/>
      <c r="AP30" s="261"/>
    </row>
    <row r="31" spans="2:42" ht="14.4" customHeight="1" x14ac:dyDescent="0.3">
      <c r="H31" s="290" t="s">
        <v>74</v>
      </c>
      <c r="I31" s="290"/>
      <c r="J31" s="209">
        <v>50346471.069999993</v>
      </c>
      <c r="K31" s="209">
        <v>53715585.579999998</v>
      </c>
      <c r="L31" s="209">
        <v>53450995.420000009</v>
      </c>
      <c r="M31" s="210">
        <v>6.166319672502163E-2</v>
      </c>
      <c r="N31" s="149">
        <v>-4.9257614367049785E-3</v>
      </c>
      <c r="O31" s="210">
        <v>1</v>
      </c>
      <c r="P31" s="143"/>
      <c r="Q31" s="146"/>
      <c r="R31" s="147"/>
      <c r="S31" s="148"/>
      <c r="T31" s="148"/>
      <c r="U31" s="148"/>
      <c r="V31" s="149"/>
      <c r="W31" s="149"/>
      <c r="X31" s="143"/>
      <c r="Y31" s="127"/>
      <c r="Z31" s="290" t="s">
        <v>74</v>
      </c>
      <c r="AA31" s="290"/>
      <c r="AB31" s="209">
        <v>60848027.640000001</v>
      </c>
      <c r="AC31" s="209">
        <v>67470660.100000009</v>
      </c>
      <c r="AD31" s="209">
        <v>67176943.680000007</v>
      </c>
      <c r="AE31" s="210">
        <v>0.10401185191152407</v>
      </c>
      <c r="AF31" s="149">
        <v>-4.3532465750991678E-3</v>
      </c>
      <c r="AG31" s="210">
        <v>1</v>
      </c>
      <c r="AH31" s="127"/>
      <c r="AI31" s="290" t="s">
        <v>74</v>
      </c>
      <c r="AJ31" s="290"/>
      <c r="AK31" s="209">
        <v>2098535.0443276297</v>
      </c>
      <c r="AL31" s="209">
        <v>1420616.4110985296</v>
      </c>
      <c r="AM31" s="209">
        <v>1477847.6900000002</v>
      </c>
      <c r="AN31" s="149">
        <v>-0.29577173657659728</v>
      </c>
      <c r="AO31" s="210">
        <v>4.0286229593261558E-2</v>
      </c>
      <c r="AP31" s="210">
        <v>1</v>
      </c>
    </row>
    <row r="32" spans="2:42" ht="13.8" customHeight="1" x14ac:dyDescent="0.3">
      <c r="O32" s="161" t="s">
        <v>27</v>
      </c>
      <c r="P32" s="143"/>
      <c r="Q32" s="146"/>
      <c r="R32" s="147"/>
      <c r="S32" s="148"/>
      <c r="T32" s="148"/>
      <c r="U32" s="148"/>
      <c r="V32" s="149"/>
      <c r="W32" s="149"/>
      <c r="X32" s="143"/>
      <c r="Y32" s="127"/>
      <c r="Z32" s="127"/>
      <c r="AA32" s="127"/>
      <c r="AB32" s="127"/>
      <c r="AC32" s="127"/>
      <c r="AD32" s="127"/>
      <c r="AE32" s="127"/>
      <c r="AF32" s="127"/>
      <c r="AG32" s="161" t="s">
        <v>214</v>
      </c>
      <c r="AH32" s="154"/>
      <c r="AP32" s="161" t="s">
        <v>214</v>
      </c>
    </row>
    <row r="33" spans="9:42" ht="14.4" customHeight="1" x14ac:dyDescent="0.3">
      <c r="O33" s="159" t="s">
        <v>217</v>
      </c>
      <c r="P33" s="152"/>
      <c r="Q33" s="146"/>
      <c r="R33" s="147"/>
      <c r="S33" s="148"/>
      <c r="T33" s="148"/>
      <c r="U33" s="148"/>
      <c r="V33" s="149"/>
      <c r="W33" s="149"/>
      <c r="X33" s="143"/>
      <c r="Y33" s="154"/>
      <c r="Z33" s="127"/>
      <c r="AA33" s="127"/>
      <c r="AB33" s="127"/>
      <c r="AC33" s="127"/>
      <c r="AD33" s="127"/>
      <c r="AE33" s="127"/>
      <c r="AF33" s="127"/>
      <c r="AG33" s="161" t="s">
        <v>27</v>
      </c>
      <c r="AH33" s="154"/>
      <c r="AP33" s="161" t="s">
        <v>43</v>
      </c>
    </row>
    <row r="34" spans="9:42" ht="14.4" customHeight="1" x14ac:dyDescent="0.3">
      <c r="O34" s="144"/>
      <c r="P34" s="153"/>
      <c r="Q34" s="146"/>
      <c r="R34" s="147"/>
      <c r="S34" s="148"/>
      <c r="T34" s="148"/>
      <c r="U34" s="148"/>
      <c r="V34" s="149"/>
      <c r="W34" s="149"/>
      <c r="X34" s="143"/>
      <c r="Y34" s="154"/>
      <c r="Z34" s="127"/>
      <c r="AA34" s="127"/>
      <c r="AB34" s="127"/>
      <c r="AC34" s="127"/>
      <c r="AD34" s="127"/>
      <c r="AE34" s="127"/>
      <c r="AF34" s="127"/>
      <c r="AG34" s="159" t="s">
        <v>226</v>
      </c>
      <c r="AP34" s="159" t="s">
        <v>226</v>
      </c>
    </row>
    <row r="35" spans="9:42" ht="14.4" customHeight="1" x14ac:dyDescent="0.3">
      <c r="O35" s="144"/>
      <c r="P35" s="154"/>
      <c r="Y35" s="154"/>
      <c r="Z35" s="127"/>
      <c r="AA35" s="127"/>
      <c r="AB35" s="127"/>
      <c r="AC35" s="127"/>
      <c r="AD35" s="127"/>
      <c r="AE35" s="127"/>
      <c r="AF35" s="127"/>
      <c r="AG35" s="165" t="s">
        <v>227</v>
      </c>
      <c r="AP35" s="165" t="s">
        <v>227</v>
      </c>
    </row>
    <row r="36" spans="9:42" ht="14.4" customHeight="1" x14ac:dyDescent="0.3">
      <c r="P36" s="154"/>
      <c r="AG36" s="159" t="s">
        <v>228</v>
      </c>
      <c r="AP36" s="159" t="s">
        <v>228</v>
      </c>
    </row>
    <row r="37" spans="9:42" ht="14.4" customHeight="1" x14ac:dyDescent="0.3">
      <c r="I37"/>
      <c r="P37" s="154"/>
    </row>
    <row r="38" spans="9:42" ht="14.4" customHeight="1" x14ac:dyDescent="0.3">
      <c r="I38" s="157" t="s">
        <v>218</v>
      </c>
      <c r="Q38" s="127"/>
      <c r="R38" s="127"/>
      <c r="S38" s="127"/>
      <c r="T38" s="127"/>
      <c r="U38" s="127"/>
      <c r="V38" s="127"/>
      <c r="W38" s="127"/>
      <c r="X38" s="155"/>
      <c r="AA38" s="157" t="s">
        <v>218</v>
      </c>
      <c r="AJ38" s="157" t="s">
        <v>218</v>
      </c>
    </row>
    <row r="39" spans="9:42" ht="14.4" customHeight="1" x14ac:dyDescent="0.3">
      <c r="Q39" s="127"/>
      <c r="R39" s="127"/>
      <c r="S39" s="127"/>
      <c r="T39" s="127"/>
      <c r="U39" s="127"/>
      <c r="V39" s="127"/>
      <c r="W39" s="127"/>
      <c r="X39" s="155"/>
      <c r="AA39"/>
    </row>
    <row r="40" spans="9:42" ht="14.4" customHeight="1" x14ac:dyDescent="0.3">
      <c r="AJ40"/>
    </row>
  </sheetData>
  <sortState ref="AH10:AP28">
    <sortCondition descending="1" ref="AM10:AM28"/>
  </sortState>
  <mergeCells count="13">
    <mergeCell ref="AI6:AP6"/>
    <mergeCell ref="AI8:AJ8"/>
    <mergeCell ref="AI31:AJ31"/>
    <mergeCell ref="Q6:X6"/>
    <mergeCell ref="Q8:R8"/>
    <mergeCell ref="Q18:R18"/>
    <mergeCell ref="Z6:AG6"/>
    <mergeCell ref="Z8:AA8"/>
    <mergeCell ref="C6:F6"/>
    <mergeCell ref="Z31:AA31"/>
    <mergeCell ref="H6:O6"/>
    <mergeCell ref="H8:I8"/>
    <mergeCell ref="H31:I31"/>
  </mergeCells>
  <conditionalFormatting sqref="V17:W17 M9:N27">
    <cfRule type="cellIs" dxfId="17" priority="13" operator="lessThan">
      <formula>0</formula>
    </cfRule>
  </conditionalFormatting>
  <conditionalFormatting sqref="AN9:AO27">
    <cfRule type="cellIs" dxfId="16" priority="12" operator="lessThan">
      <formula>0</formula>
    </cfRule>
  </conditionalFormatting>
  <conditionalFormatting sqref="V21:W30 V9:W16">
    <cfRule type="cellIs" dxfId="15" priority="11" operator="lessThan">
      <formula>0</formula>
    </cfRule>
  </conditionalFormatting>
  <conditionalFormatting sqref="AE9:AF27">
    <cfRule type="cellIs" dxfId="14" priority="10" operator="lessThan">
      <formula>0</formula>
    </cfRule>
  </conditionalFormatting>
  <conditionalFormatting sqref="F9:F10">
    <cfRule type="cellIs" dxfId="13" priority="9" operator="lessThan">
      <formula>0</formula>
    </cfRule>
  </conditionalFormatting>
  <conditionalFormatting sqref="N31">
    <cfRule type="cellIs" dxfId="12" priority="8" operator="lessThan">
      <formula>0</formula>
    </cfRule>
  </conditionalFormatting>
  <conditionalFormatting sqref="L9:L2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8">
    <cfRule type="cellIs" dxfId="11" priority="6" operator="lessThan">
      <formula>0</formula>
    </cfRule>
  </conditionalFormatting>
  <conditionalFormatting sqref="U9:U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:AD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31">
    <cfRule type="cellIs" dxfId="10" priority="3" operator="lessThan">
      <formula>0</formula>
    </cfRule>
  </conditionalFormatting>
  <conditionalFormatting sqref="AM9:AM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1">
    <cfRule type="cellIs" dxfId="9" priority="1" operator="lessThan">
      <formula>0</formula>
    </cfRule>
  </conditionalFormatting>
  <pageMargins left="0.7" right="0.7" top="0.75" bottom="0.75" header="0.3" footer="0.3"/>
  <ignoredErrors>
    <ignoredError sqref="F9:F10" unlocked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X81"/>
  <sheetViews>
    <sheetView showGridLines="0" zoomScale="70" zoomScaleNormal="70" workbookViewId="0">
      <pane ySplit="8" topLeftCell="A9" activePane="bottomLeft" state="frozen"/>
      <selection pane="bottomLeft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58.21875" customWidth="1"/>
    <col min="4" max="5" width="12.21875" customWidth="1"/>
    <col min="6" max="6" width="11.5546875" customWidth="1"/>
    <col min="7" max="7" width="4.109375" customWidth="1"/>
    <col min="8" max="8" width="33.5546875" bestFit="1" customWidth="1"/>
    <col min="9" max="9" width="9.109375" bestFit="1" customWidth="1"/>
    <col min="10" max="11" width="8.33203125" bestFit="1" customWidth="1"/>
    <col min="12" max="12" width="11.77734375" customWidth="1"/>
    <col min="13" max="13" width="14.109375" customWidth="1"/>
    <col min="14" max="14" width="9.77734375" customWidth="1"/>
    <col min="15" max="15" width="4.109375" hidden="1" customWidth="1"/>
    <col min="16" max="16" width="33.5546875" hidden="1" customWidth="1"/>
    <col min="17" max="19" width="9.77734375" hidden="1" customWidth="1"/>
    <col min="20" max="20" width="11.77734375" hidden="1" customWidth="1"/>
    <col min="21" max="21" width="14.109375" hidden="1" customWidth="1"/>
    <col min="22" max="22" width="9.77734375" hidden="1" customWidth="1"/>
    <col min="23" max="50" width="0" hidden="1" customWidth="1"/>
    <col min="51" max="16384" width="9.77734375" hidden="1"/>
  </cols>
  <sheetData>
    <row r="2" spans="2:22" ht="14.4" customHeight="1" x14ac:dyDescent="0.3">
      <c r="B2" s="13"/>
      <c r="C2" s="14" t="s">
        <v>2</v>
      </c>
    </row>
    <row r="3" spans="2:22" ht="15.6" x14ac:dyDescent="0.3">
      <c r="B3" s="13"/>
      <c r="C3" s="14" t="s">
        <v>1</v>
      </c>
      <c r="D3" s="3"/>
      <c r="E3" s="3"/>
    </row>
    <row r="4" spans="2:22" ht="16.2" thickBot="1" x14ac:dyDescent="0.35">
      <c r="B4" s="15"/>
      <c r="C4" s="16" t="s">
        <v>3</v>
      </c>
      <c r="D4" s="12"/>
      <c r="E4" s="12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2:22" ht="15" thickTop="1" x14ac:dyDescent="0.3">
      <c r="B5" s="1"/>
      <c r="C5" s="1"/>
      <c r="D5" s="3"/>
      <c r="E5" s="3"/>
    </row>
    <row r="6" spans="2:22" ht="14.4" customHeight="1" x14ac:dyDescent="0.3">
      <c r="B6" s="1"/>
      <c r="C6" s="282" t="s">
        <v>113</v>
      </c>
      <c r="D6" s="282"/>
      <c r="E6" s="282"/>
      <c r="G6" s="282" t="s">
        <v>114</v>
      </c>
      <c r="H6" s="282"/>
      <c r="I6" s="282"/>
      <c r="J6" s="282"/>
      <c r="K6" s="282"/>
      <c r="L6" s="282"/>
      <c r="M6" s="282"/>
    </row>
    <row r="8" spans="2:22" x14ac:dyDescent="0.3">
      <c r="C8" s="211" t="s">
        <v>29</v>
      </c>
      <c r="D8" s="212">
        <v>42946</v>
      </c>
      <c r="E8" s="212">
        <v>43311</v>
      </c>
      <c r="G8" s="283" t="s">
        <v>39</v>
      </c>
      <c r="H8" s="283"/>
      <c r="I8" s="242">
        <f>+Corte_12Ant</f>
        <v>42947</v>
      </c>
      <c r="J8" s="242">
        <f>+Corte_1Ant</f>
        <v>43281</v>
      </c>
      <c r="K8" s="242">
        <f>+FechaCorte</f>
        <v>43312</v>
      </c>
      <c r="L8" s="242" t="s">
        <v>40</v>
      </c>
      <c r="M8" s="242" t="s">
        <v>41</v>
      </c>
    </row>
    <row r="9" spans="2:22" x14ac:dyDescent="0.3">
      <c r="C9" s="235" t="s">
        <v>112</v>
      </c>
      <c r="D9" s="268">
        <v>0.26031078665838758</v>
      </c>
      <c r="E9" s="268">
        <v>0.23698515111472895</v>
      </c>
      <c r="F9" s="219">
        <v>63</v>
      </c>
      <c r="G9" s="222">
        <v>1</v>
      </c>
      <c r="H9" s="223" t="s">
        <v>155</v>
      </c>
      <c r="I9" s="274"/>
      <c r="J9" s="274" t="s">
        <v>219</v>
      </c>
      <c r="K9" s="270">
        <v>0.57669716409517169</v>
      </c>
      <c r="L9" s="271">
        <v>0</v>
      </c>
      <c r="M9" s="271">
        <v>0</v>
      </c>
      <c r="V9" s="88"/>
    </row>
    <row r="10" spans="2:22" x14ac:dyDescent="0.3">
      <c r="C10" s="235" t="s">
        <v>180</v>
      </c>
      <c r="D10" s="269">
        <v>3.315742939280065</v>
      </c>
      <c r="E10" s="269">
        <v>3.3950297017524145</v>
      </c>
      <c r="F10" s="219">
        <v>16</v>
      </c>
      <c r="G10" s="222">
        <v>2</v>
      </c>
      <c r="H10" s="223" t="s">
        <v>55</v>
      </c>
      <c r="I10" s="270">
        <v>0.7924297324686651</v>
      </c>
      <c r="J10" s="270">
        <v>0.48858031623682097</v>
      </c>
      <c r="K10" s="270">
        <v>0.47236033812882994</v>
      </c>
      <c r="L10" s="271">
        <v>-0.40390886563874806</v>
      </c>
      <c r="M10" s="271">
        <v>-3.3198181688778861E-2</v>
      </c>
      <c r="V10" s="88"/>
    </row>
    <row r="11" spans="2:22" x14ac:dyDescent="0.3">
      <c r="B11" s="4"/>
      <c r="C11" s="51" t="s">
        <v>111</v>
      </c>
      <c r="D11" s="1"/>
      <c r="E11" s="1"/>
      <c r="F11" s="219">
        <v>25</v>
      </c>
      <c r="G11" s="222">
        <v>3</v>
      </c>
      <c r="H11" s="223" t="s">
        <v>64</v>
      </c>
      <c r="I11" s="270">
        <v>0.48083765049522964</v>
      </c>
      <c r="J11" s="270">
        <v>0.47292338351525398</v>
      </c>
      <c r="K11" s="270">
        <v>0.45570556292795339</v>
      </c>
      <c r="L11" s="271">
        <v>-5.2267303821553757E-2</v>
      </c>
      <c r="M11" s="271">
        <v>-3.6407209259394224E-2</v>
      </c>
      <c r="V11" s="88"/>
    </row>
    <row r="12" spans="2:22" x14ac:dyDescent="0.3">
      <c r="B12" s="4"/>
      <c r="C12" s="7"/>
      <c r="D12" s="6"/>
      <c r="E12" s="6"/>
      <c r="F12" s="219">
        <v>3</v>
      </c>
      <c r="G12" s="222">
        <v>4</v>
      </c>
      <c r="H12" s="223" t="s">
        <v>61</v>
      </c>
      <c r="I12" s="270">
        <v>0.30364443044849621</v>
      </c>
      <c r="J12" s="270">
        <v>0.40965088289485418</v>
      </c>
      <c r="K12" s="270">
        <v>0.37895520428564478</v>
      </c>
      <c r="L12" s="271">
        <v>0.24802290536306315</v>
      </c>
      <c r="M12" s="271">
        <v>-7.4931313200875316E-2</v>
      </c>
      <c r="V12" s="88"/>
    </row>
    <row r="13" spans="2:22" x14ac:dyDescent="0.3">
      <c r="B13" s="4"/>
      <c r="C13" s="7"/>
      <c r="D13" s="6"/>
      <c r="E13" s="6"/>
      <c r="F13" s="219">
        <v>24</v>
      </c>
      <c r="G13" s="222">
        <v>5</v>
      </c>
      <c r="H13" s="223" t="s">
        <v>75</v>
      </c>
      <c r="I13" s="270">
        <v>0.51864503776129323</v>
      </c>
      <c r="J13" s="270">
        <v>0.39576040064447837</v>
      </c>
      <c r="K13" s="270">
        <v>0.37245966826126797</v>
      </c>
      <c r="L13" s="271">
        <v>-0.28186015262196951</v>
      </c>
      <c r="M13" s="271">
        <v>-5.8875856061561982E-2</v>
      </c>
      <c r="V13" s="88"/>
    </row>
    <row r="14" spans="2:22" x14ac:dyDescent="0.3">
      <c r="B14" s="4"/>
      <c r="C14" s="7"/>
      <c r="D14" s="6"/>
      <c r="E14" s="6"/>
      <c r="F14" s="219">
        <v>31</v>
      </c>
      <c r="G14" s="222">
        <v>6</v>
      </c>
      <c r="H14" s="223" t="s">
        <v>56</v>
      </c>
      <c r="I14" s="270">
        <v>0.36285007309231987</v>
      </c>
      <c r="J14" s="270">
        <v>0.35500956184574561</v>
      </c>
      <c r="K14" s="270">
        <v>0.33697246287789184</v>
      </c>
      <c r="L14" s="271">
        <v>-7.1317638147048057E-2</v>
      </c>
      <c r="M14" s="271">
        <v>-5.080736100198624E-2</v>
      </c>
      <c r="V14" s="88"/>
    </row>
    <row r="15" spans="2:22" x14ac:dyDescent="0.3">
      <c r="B15" s="4"/>
      <c r="C15" s="7"/>
      <c r="D15" s="6"/>
      <c r="E15" s="6"/>
      <c r="F15" s="219">
        <v>59</v>
      </c>
      <c r="G15" s="222">
        <v>7</v>
      </c>
      <c r="H15" s="223" t="s">
        <v>67</v>
      </c>
      <c r="I15" s="270">
        <v>0.30924151624388951</v>
      </c>
      <c r="J15" s="270">
        <v>0.31884190656288292</v>
      </c>
      <c r="K15" s="270">
        <v>0.31207718477715751</v>
      </c>
      <c r="L15" s="271">
        <v>9.1697536854384865E-3</v>
      </c>
      <c r="M15" s="271">
        <v>-2.1216539126393763E-2</v>
      </c>
      <c r="V15" s="88"/>
    </row>
    <row r="16" spans="2:22" x14ac:dyDescent="0.3">
      <c r="B16" s="4"/>
      <c r="C16" s="7"/>
      <c r="D16" s="6"/>
      <c r="E16" s="6"/>
      <c r="F16" s="219">
        <v>20</v>
      </c>
      <c r="G16" s="222">
        <v>8</v>
      </c>
      <c r="H16" s="223" t="s">
        <v>58</v>
      </c>
      <c r="I16" s="270">
        <v>0.3029586530913122</v>
      </c>
      <c r="J16" s="270">
        <v>0.30594202668499282</v>
      </c>
      <c r="K16" s="270">
        <v>0.27948899217947321</v>
      </c>
      <c r="L16" s="271">
        <v>-7.7468197961539031E-2</v>
      </c>
      <c r="M16" s="271">
        <v>-8.646420628165763E-2</v>
      </c>
      <c r="V16" s="88"/>
    </row>
    <row r="17" spans="2:22" x14ac:dyDescent="0.3">
      <c r="B17" s="4"/>
      <c r="C17" s="7"/>
      <c r="D17" s="6"/>
      <c r="E17" s="6"/>
      <c r="F17" s="219">
        <v>22</v>
      </c>
      <c r="G17" s="222">
        <v>9</v>
      </c>
      <c r="H17" s="223" t="s">
        <v>60</v>
      </c>
      <c r="I17" s="270">
        <v>0.27874340351284355</v>
      </c>
      <c r="J17" s="270">
        <v>0.29552905096770288</v>
      </c>
      <c r="K17" s="270">
        <v>0.26128096946647239</v>
      </c>
      <c r="L17" s="271">
        <v>-6.264698581671202E-2</v>
      </c>
      <c r="M17" s="271">
        <v>-0.115887359936649</v>
      </c>
      <c r="V17" s="88"/>
    </row>
    <row r="18" spans="2:22" x14ac:dyDescent="0.3">
      <c r="B18" s="4"/>
      <c r="C18" s="8"/>
      <c r="D18" s="6"/>
      <c r="E18" s="6"/>
      <c r="F18" s="219">
        <v>39</v>
      </c>
      <c r="G18" s="222">
        <v>10</v>
      </c>
      <c r="H18" s="223" t="s">
        <v>62</v>
      </c>
      <c r="I18" s="270">
        <v>0.21035987265454081</v>
      </c>
      <c r="J18" s="270">
        <v>0.25102807238753488</v>
      </c>
      <c r="K18" s="270">
        <v>0.23728056774062045</v>
      </c>
      <c r="L18" s="271">
        <v>0.12797447890781721</v>
      </c>
      <c r="M18" s="271">
        <v>-5.4764809832468342E-2</v>
      </c>
      <c r="V18" s="88"/>
    </row>
    <row r="19" spans="2:22" x14ac:dyDescent="0.3">
      <c r="B19" s="4"/>
      <c r="C19" s="7"/>
      <c r="D19" s="6"/>
      <c r="E19" s="6"/>
      <c r="F19" s="219">
        <v>42</v>
      </c>
      <c r="G19" s="222">
        <v>11</v>
      </c>
      <c r="H19" s="223" t="s">
        <v>57</v>
      </c>
      <c r="I19" s="270">
        <v>0.22467387756669743</v>
      </c>
      <c r="J19" s="270">
        <v>0.2187457483940185</v>
      </c>
      <c r="K19" s="270">
        <v>0.2099410336012848</v>
      </c>
      <c r="L19" s="271">
        <v>-6.5574352145317816E-2</v>
      </c>
      <c r="M19" s="271">
        <v>-4.025090707991319E-2</v>
      </c>
      <c r="V19" s="88"/>
    </row>
    <row r="20" spans="2:22" x14ac:dyDescent="0.3">
      <c r="B20" s="4"/>
      <c r="C20" s="8"/>
      <c r="D20" s="6"/>
      <c r="E20" s="6"/>
      <c r="F20" s="219">
        <v>6</v>
      </c>
      <c r="G20" s="222">
        <v>12</v>
      </c>
      <c r="H20" s="223" t="s">
        <v>68</v>
      </c>
      <c r="I20" s="270">
        <v>0.10378633345141108</v>
      </c>
      <c r="J20" s="270">
        <v>0.16336473757552472</v>
      </c>
      <c r="K20" s="270">
        <v>0.17359757171734569</v>
      </c>
      <c r="L20" s="271">
        <v>0.67264384379295605</v>
      </c>
      <c r="M20" s="271">
        <v>6.2637961494537597E-2</v>
      </c>
      <c r="V20" s="88"/>
    </row>
    <row r="21" spans="2:22" x14ac:dyDescent="0.3">
      <c r="B21" s="4"/>
      <c r="C21" s="5"/>
      <c r="D21" s="6"/>
      <c r="E21" s="6"/>
      <c r="F21" s="219">
        <v>23</v>
      </c>
      <c r="G21" s="222">
        <v>13</v>
      </c>
      <c r="H21" s="223" t="s">
        <v>206</v>
      </c>
      <c r="I21" s="270">
        <v>0.21421215063870802</v>
      </c>
      <c r="J21" s="270">
        <v>0.16852124576892291</v>
      </c>
      <c r="K21" s="270">
        <v>0.15906998092800873</v>
      </c>
      <c r="L21" s="271">
        <v>-0.25741849631911184</v>
      </c>
      <c r="M21" s="271">
        <v>-5.6083521088336807E-2</v>
      </c>
      <c r="V21" s="88"/>
    </row>
    <row r="22" spans="2:22" x14ac:dyDescent="0.3">
      <c r="B22" s="4"/>
      <c r="C22" s="5"/>
      <c r="D22" s="6"/>
      <c r="E22" s="6"/>
      <c r="F22" s="219">
        <v>12</v>
      </c>
      <c r="G22" s="222">
        <v>14</v>
      </c>
      <c r="H22" s="223" t="s">
        <v>71</v>
      </c>
      <c r="I22" s="270">
        <v>0.17999430920459814</v>
      </c>
      <c r="J22" s="270">
        <v>0.13667054162206704</v>
      </c>
      <c r="K22" s="270">
        <v>0.15460707096359116</v>
      </c>
      <c r="L22" s="271">
        <v>-0.14104467165208812</v>
      </c>
      <c r="M22" s="271">
        <v>0.13123917655293793</v>
      </c>
      <c r="V22" s="88"/>
    </row>
    <row r="23" spans="2:22" x14ac:dyDescent="0.3">
      <c r="B23" s="4"/>
      <c r="C23" s="9"/>
      <c r="D23" s="9"/>
      <c r="E23" s="9"/>
      <c r="F23" s="219">
        <v>7</v>
      </c>
      <c r="G23" s="222">
        <v>15</v>
      </c>
      <c r="H23" s="223" t="s">
        <v>66</v>
      </c>
      <c r="I23" s="270">
        <v>0.16743833494501348</v>
      </c>
      <c r="J23" s="270">
        <v>0.15088570137894219</v>
      </c>
      <c r="K23" s="270">
        <v>0.14565185852483453</v>
      </c>
      <c r="L23" s="271">
        <v>-0.13011641824635678</v>
      </c>
      <c r="M23" s="271">
        <v>-3.4687467442412689E-2</v>
      </c>
      <c r="V23" s="88"/>
    </row>
    <row r="24" spans="2:22" x14ac:dyDescent="0.3">
      <c r="B24" s="9"/>
      <c r="C24" s="10"/>
      <c r="D24" s="10"/>
      <c r="E24" s="10"/>
      <c r="F24" s="219">
        <v>34</v>
      </c>
      <c r="G24" s="222">
        <v>16</v>
      </c>
      <c r="H24" s="223" t="s">
        <v>223</v>
      </c>
      <c r="I24" s="270">
        <v>0.1460683548688495</v>
      </c>
      <c r="J24" s="270">
        <v>0.14571002245890452</v>
      </c>
      <c r="K24" s="270">
        <v>0.13786995869825458</v>
      </c>
      <c r="L24" s="271">
        <v>-5.6127120607033731E-2</v>
      </c>
      <c r="M24" s="271">
        <v>-5.3805933376073201E-2</v>
      </c>
      <c r="V24" s="88"/>
    </row>
    <row r="25" spans="2:22" x14ac:dyDescent="0.3">
      <c r="B25" s="10"/>
      <c r="D25" s="1"/>
      <c r="E25" s="1"/>
      <c r="F25" s="219">
        <v>21</v>
      </c>
      <c r="G25" s="222">
        <v>17</v>
      </c>
      <c r="H25" s="223" t="s">
        <v>59</v>
      </c>
      <c r="I25" s="270">
        <v>0.14000165857866764</v>
      </c>
      <c r="J25" s="270">
        <v>0.15549085604890744</v>
      </c>
      <c r="K25" s="270">
        <v>0.13180083807731657</v>
      </c>
      <c r="L25" s="271">
        <v>-5.8576595338997284E-2</v>
      </c>
      <c r="M25" s="271">
        <v>-0.152356341546795</v>
      </c>
      <c r="V25" s="88"/>
    </row>
    <row r="26" spans="2:22" x14ac:dyDescent="0.3">
      <c r="D26" s="1"/>
      <c r="E26" s="1"/>
      <c r="F26" s="219">
        <v>40</v>
      </c>
      <c r="G26" s="222">
        <v>18</v>
      </c>
      <c r="H26" s="223" t="s">
        <v>70</v>
      </c>
      <c r="I26" s="270">
        <v>7.076986415749964E-2</v>
      </c>
      <c r="J26" s="270">
        <v>9.0669553464876707E-2</v>
      </c>
      <c r="K26" s="270">
        <v>0.11334658516225327</v>
      </c>
      <c r="L26" s="271">
        <v>0.60162219486529378</v>
      </c>
      <c r="M26" s="271">
        <v>0.25010635688374849</v>
      </c>
      <c r="V26" s="88"/>
    </row>
    <row r="27" spans="2:22" x14ac:dyDescent="0.3">
      <c r="D27" s="1"/>
      <c r="E27" s="1"/>
      <c r="F27" s="219">
        <v>38</v>
      </c>
      <c r="G27" s="222">
        <v>19</v>
      </c>
      <c r="H27" s="223" t="s">
        <v>69</v>
      </c>
      <c r="I27" s="270">
        <v>5.2357299753085451E-2</v>
      </c>
      <c r="J27" s="270">
        <v>5.4082832648217005E-2</v>
      </c>
      <c r="K27" s="270">
        <v>7.8334157815951766E-2</v>
      </c>
      <c r="L27" s="271">
        <v>0.49614587049698788</v>
      </c>
      <c r="M27" s="271">
        <v>0.44841077991380462</v>
      </c>
      <c r="V27" s="88"/>
    </row>
    <row r="28" spans="2:22" x14ac:dyDescent="0.3">
      <c r="D28" s="1"/>
      <c r="E28" s="1"/>
      <c r="F28" s="219">
        <v>18</v>
      </c>
      <c r="G28" s="222">
        <v>20</v>
      </c>
      <c r="H28" s="223" t="s">
        <v>65</v>
      </c>
      <c r="I28" s="270">
        <v>5.4950627216118653E-2</v>
      </c>
      <c r="J28" s="270">
        <v>4.0167240869579457E-2</v>
      </c>
      <c r="K28" s="270">
        <v>3.6730528744240543E-2</v>
      </c>
      <c r="L28" s="271">
        <v>-0.33157216568646575</v>
      </c>
      <c r="M28" s="271">
        <v>-8.556007460153181E-2</v>
      </c>
      <c r="V28" s="88"/>
    </row>
    <row r="29" spans="2:22" x14ac:dyDescent="0.3">
      <c r="D29" s="1"/>
      <c r="E29" s="1"/>
      <c r="F29" s="219">
        <v>4</v>
      </c>
      <c r="G29" s="222">
        <v>21</v>
      </c>
      <c r="H29" s="223" t="s">
        <v>207</v>
      </c>
      <c r="I29" s="270">
        <v>5.4536731295448337E-2</v>
      </c>
      <c r="J29" s="270">
        <v>1.3393073831878155E-2</v>
      </c>
      <c r="K29" s="270">
        <v>6.0686484620899872E-3</v>
      </c>
      <c r="L29" s="271">
        <v>-0.88872364885211819</v>
      </c>
      <c r="M29" s="271">
        <v>-0.54688157936937465</v>
      </c>
      <c r="V29" s="88"/>
    </row>
    <row r="30" spans="2:22" x14ac:dyDescent="0.3">
      <c r="D30" s="1"/>
      <c r="E30" s="1"/>
      <c r="F30" s="219">
        <v>60</v>
      </c>
      <c r="G30" s="222">
        <v>22</v>
      </c>
      <c r="H30" s="223" t="s">
        <v>78</v>
      </c>
      <c r="I30" s="270">
        <v>-0.23355186100452008</v>
      </c>
      <c r="J30" s="270">
        <v>-2.6969036464499774E-2</v>
      </c>
      <c r="K30" s="270">
        <v>-1.2578485673176987E-2</v>
      </c>
      <c r="L30" s="271">
        <v>0.94614264421154171</v>
      </c>
      <c r="M30" s="271">
        <v>0.53359528844367654</v>
      </c>
      <c r="V30" s="88"/>
    </row>
    <row r="31" spans="2:22" ht="14.4" customHeight="1" x14ac:dyDescent="0.3">
      <c r="D31" s="1"/>
      <c r="E31" s="1"/>
      <c r="F31" s="219">
        <v>61</v>
      </c>
      <c r="G31" s="222">
        <v>23</v>
      </c>
      <c r="H31" s="223" t="s">
        <v>216</v>
      </c>
      <c r="I31" s="270">
        <v>-8.0611447851047013E-2</v>
      </c>
      <c r="J31" s="270">
        <v>-7.1119947881174261E-2</v>
      </c>
      <c r="K31" s="270">
        <v>-6.4322157277268976E-2</v>
      </c>
      <c r="L31" s="271">
        <v>0.20207167850250274</v>
      </c>
      <c r="M31" s="271">
        <v>3.8412799013874408</v>
      </c>
      <c r="V31" s="88"/>
    </row>
    <row r="32" spans="2:22" ht="13.8" customHeight="1" x14ac:dyDescent="0.3">
      <c r="D32" s="1"/>
      <c r="E32" s="1"/>
      <c r="F32" s="219">
        <v>62</v>
      </c>
      <c r="G32" s="222">
        <v>24</v>
      </c>
      <c r="H32" s="223" t="s">
        <v>154</v>
      </c>
      <c r="I32" s="270">
        <v>-3.203274377626375E-2</v>
      </c>
      <c r="J32" s="270">
        <v>-8.7399131629904203E-2</v>
      </c>
      <c r="K32" s="270">
        <v>-6.7975815906519688E-2</v>
      </c>
      <c r="L32" s="271">
        <v>-1.1220728508711058</v>
      </c>
      <c r="M32" s="271">
        <v>0.22223694173110864</v>
      </c>
      <c r="V32" s="88"/>
    </row>
    <row r="33" spans="4:22" ht="14.4" customHeight="1" x14ac:dyDescent="0.3">
      <c r="D33" s="1"/>
      <c r="E33" s="1"/>
      <c r="F33" s="219">
        <v>64</v>
      </c>
      <c r="G33" s="222">
        <v>25</v>
      </c>
      <c r="H33" s="223" t="s">
        <v>222</v>
      </c>
      <c r="I33" s="270"/>
      <c r="J33" s="270">
        <v>0.16465467302417891</v>
      </c>
      <c r="K33" s="270">
        <v>-0.13187598584306803</v>
      </c>
      <c r="L33" s="271">
        <v>0</v>
      </c>
      <c r="M33" s="271">
        <v>-1.8009246468437767</v>
      </c>
      <c r="V33" s="88"/>
    </row>
    <row r="34" spans="4:22" ht="14.4" customHeight="1" x14ac:dyDescent="0.3">
      <c r="D34" s="1"/>
      <c r="E34" s="1"/>
      <c r="F34" s="219">
        <v>33</v>
      </c>
      <c r="G34" s="263">
        <v>26</v>
      </c>
      <c r="H34" s="179" t="s">
        <v>63</v>
      </c>
      <c r="I34" s="272">
        <v>0.46562062088685519</v>
      </c>
      <c r="J34" s="272" t="s">
        <v>219</v>
      </c>
      <c r="K34" s="272" t="s">
        <v>219</v>
      </c>
      <c r="L34" s="273"/>
      <c r="M34" s="273"/>
      <c r="V34" s="88"/>
    </row>
    <row r="35" spans="4:22" ht="14.4" customHeight="1" x14ac:dyDescent="0.3">
      <c r="D35" s="1"/>
      <c r="E35" s="1"/>
      <c r="F35" s="219">
        <v>58</v>
      </c>
      <c r="G35" s="263">
        <v>27</v>
      </c>
      <c r="H35" s="179" t="s">
        <v>73</v>
      </c>
      <c r="I35" s="272">
        <v>0.1023487807789174</v>
      </c>
      <c r="J35" s="272" t="s">
        <v>219</v>
      </c>
      <c r="K35" s="272" t="s">
        <v>219</v>
      </c>
      <c r="L35" s="273"/>
      <c r="M35" s="273"/>
      <c r="V35" s="88"/>
    </row>
    <row r="36" spans="4:22" ht="14.4" customHeight="1" x14ac:dyDescent="0.3">
      <c r="D36" s="1"/>
      <c r="E36" s="1"/>
      <c r="G36" s="290" t="s">
        <v>74</v>
      </c>
      <c r="H36" s="290"/>
      <c r="I36" s="210">
        <v>0.26029999999999998</v>
      </c>
      <c r="J36" s="210">
        <v>0.2467</v>
      </c>
      <c r="K36" s="210">
        <v>0.23699999999999999</v>
      </c>
      <c r="L36" s="271">
        <v>-8.9512101421436729E-2</v>
      </c>
      <c r="M36" s="271">
        <v>-3.9319010944466992E-2</v>
      </c>
      <c r="V36" s="88"/>
    </row>
    <row r="37" spans="4:22" ht="14.4" customHeight="1" x14ac:dyDescent="0.3">
      <c r="D37" s="1"/>
      <c r="E37" s="1"/>
      <c r="M37" s="161" t="s">
        <v>214</v>
      </c>
      <c r="V37" s="88"/>
    </row>
    <row r="38" spans="4:22" ht="14.4" customHeight="1" x14ac:dyDescent="0.3">
      <c r="D38" s="1"/>
      <c r="E38" s="1"/>
      <c r="M38" s="159" t="s">
        <v>217</v>
      </c>
      <c r="V38" s="88"/>
    </row>
    <row r="39" spans="4:22" ht="14.4" customHeight="1" x14ac:dyDescent="0.3">
      <c r="D39" s="1"/>
      <c r="E39" s="1"/>
      <c r="M39" s="108"/>
    </row>
    <row r="40" spans="4:22" ht="14.4" customHeight="1" x14ac:dyDescent="0.3">
      <c r="I40" s="89"/>
      <c r="J40" s="88"/>
      <c r="M40" s="108"/>
    </row>
    <row r="41" spans="4:22" ht="14.4" customHeight="1" x14ac:dyDescent="0.3">
      <c r="H41" s="157" t="s">
        <v>218</v>
      </c>
      <c r="I41" s="89"/>
      <c r="J41" s="88"/>
    </row>
    <row r="42" spans="4:22" ht="14.4" customHeight="1" x14ac:dyDescent="0.3">
      <c r="I42" s="89"/>
      <c r="J42" s="88"/>
    </row>
    <row r="46" spans="4:22" ht="14.4" customHeight="1" x14ac:dyDescent="0.3">
      <c r="G46" s="282" t="s">
        <v>179</v>
      </c>
      <c r="H46" s="282"/>
      <c r="I46" s="282"/>
      <c r="J46" s="282"/>
      <c r="K46" s="282"/>
      <c r="L46" s="282"/>
      <c r="M46" s="282"/>
    </row>
    <row r="48" spans="4:22" ht="14.4" customHeight="1" x14ac:dyDescent="0.3">
      <c r="G48" s="283" t="s">
        <v>39</v>
      </c>
      <c r="H48" s="283"/>
      <c r="I48" s="242">
        <f>+Corte_12Ant</f>
        <v>42947</v>
      </c>
      <c r="J48" s="242">
        <f>+Corte_1Ant</f>
        <v>43281</v>
      </c>
      <c r="K48" s="242">
        <f>+FechaCorte</f>
        <v>43312</v>
      </c>
      <c r="L48" s="242" t="s">
        <v>40</v>
      </c>
      <c r="M48" s="242" t="s">
        <v>41</v>
      </c>
    </row>
    <row r="49" spans="6:13" ht="14.4" customHeight="1" x14ac:dyDescent="0.3">
      <c r="F49" s="219">
        <v>24</v>
      </c>
      <c r="G49" s="222">
        <v>1</v>
      </c>
      <c r="H49" s="223" t="s">
        <v>75</v>
      </c>
      <c r="I49" s="274">
        <v>17.163522718561431</v>
      </c>
      <c r="J49" s="274">
        <v>13.994170963415369</v>
      </c>
      <c r="K49" s="274">
        <v>14.014719669228118</v>
      </c>
      <c r="L49" s="271">
        <v>-0.20735482743519018</v>
      </c>
      <c r="M49" s="271">
        <v>7.4217319665610404E-3</v>
      </c>
    </row>
    <row r="50" spans="6:13" ht="14.4" customHeight="1" x14ac:dyDescent="0.3">
      <c r="F50" s="219">
        <v>42</v>
      </c>
      <c r="G50" s="279">
        <v>2</v>
      </c>
      <c r="H50" s="223" t="s">
        <v>57</v>
      </c>
      <c r="I50" s="274">
        <v>5.8352982109857354</v>
      </c>
      <c r="J50" s="274">
        <v>5.7617027844951387</v>
      </c>
      <c r="K50" s="274">
        <v>5.8902767491225827</v>
      </c>
      <c r="L50" s="271">
        <v>-4.3237592323929208E-3</v>
      </c>
      <c r="M50" s="271">
        <v>3.0652824378133658E-2</v>
      </c>
    </row>
    <row r="51" spans="6:13" ht="14.4" customHeight="1" x14ac:dyDescent="0.3">
      <c r="F51" s="219">
        <v>3</v>
      </c>
      <c r="G51" s="279">
        <v>3</v>
      </c>
      <c r="H51" s="223" t="s">
        <v>61</v>
      </c>
      <c r="I51" s="274">
        <v>4.5060773174449222</v>
      </c>
      <c r="J51" s="274">
        <v>5.624076827040505</v>
      </c>
      <c r="K51" s="274">
        <v>5.6290311761789491</v>
      </c>
      <c r="L51" s="271">
        <v>0.26312789851415563</v>
      </c>
      <c r="M51" s="271">
        <v>9.709573221266421E-3</v>
      </c>
    </row>
    <row r="52" spans="6:13" ht="14.4" customHeight="1" x14ac:dyDescent="0.3">
      <c r="F52" s="219">
        <v>12</v>
      </c>
      <c r="G52" s="279">
        <v>4</v>
      </c>
      <c r="H52" s="223" t="s">
        <v>71</v>
      </c>
      <c r="I52" s="274">
        <v>3.579296782112996</v>
      </c>
      <c r="J52" s="274">
        <v>4.2040893545417362</v>
      </c>
      <c r="K52" s="274">
        <v>4.3267303608725083</v>
      </c>
      <c r="L52" s="271">
        <v>0.25936173951918651</v>
      </c>
      <c r="M52" s="271">
        <v>4.0509234414398465E-2</v>
      </c>
    </row>
    <row r="53" spans="6:13" ht="14.4" customHeight="1" x14ac:dyDescent="0.3">
      <c r="F53" s="219">
        <v>31</v>
      </c>
      <c r="G53" s="222">
        <v>5</v>
      </c>
      <c r="H53" s="223" t="s">
        <v>56</v>
      </c>
      <c r="I53" s="274">
        <v>3.804002262567165</v>
      </c>
      <c r="J53" s="274">
        <v>4.1856973454077835</v>
      </c>
      <c r="K53" s="274">
        <v>4.2207037773937284</v>
      </c>
      <c r="L53" s="271">
        <v>9.975081968906907E-2</v>
      </c>
      <c r="M53" s="271">
        <v>9.5161961572287623E-3</v>
      </c>
    </row>
    <row r="54" spans="6:13" ht="14.4" customHeight="1" x14ac:dyDescent="0.3">
      <c r="F54" s="219">
        <v>23</v>
      </c>
      <c r="G54" s="279">
        <v>6</v>
      </c>
      <c r="H54" s="223" t="s">
        <v>206</v>
      </c>
      <c r="I54" s="274">
        <v>4.1735886595374287</v>
      </c>
      <c r="J54" s="274">
        <v>3.4419535628502804</v>
      </c>
      <c r="K54" s="274">
        <v>3.4210076857386849</v>
      </c>
      <c r="L54" s="271">
        <v>-0.18031987222290247</v>
      </c>
      <c r="M54" s="271">
        <v>-6.0854618544737837E-3</v>
      </c>
    </row>
    <row r="55" spans="6:13" ht="14.4" customHeight="1" x14ac:dyDescent="0.3">
      <c r="F55" s="219">
        <v>7</v>
      </c>
      <c r="G55" s="279">
        <v>7</v>
      </c>
      <c r="H55" s="223" t="s">
        <v>66</v>
      </c>
      <c r="I55" s="274">
        <v>2.6360551862449322</v>
      </c>
      <c r="J55" s="274">
        <v>3.1067581392549797</v>
      </c>
      <c r="K55" s="274">
        <v>3.1863794515657053</v>
      </c>
      <c r="L55" s="271">
        <v>0.20876811236441206</v>
      </c>
      <c r="M55" s="271">
        <v>2.5628423179996584E-2</v>
      </c>
    </row>
    <row r="56" spans="6:13" ht="14.4" customHeight="1" x14ac:dyDescent="0.3">
      <c r="F56" s="219">
        <v>59</v>
      </c>
      <c r="G56" s="279">
        <v>8</v>
      </c>
      <c r="H56" s="223" t="s">
        <v>67</v>
      </c>
      <c r="I56" s="274">
        <v>2.5597546608822488</v>
      </c>
      <c r="J56" s="274">
        <v>2.9479832704388431</v>
      </c>
      <c r="K56" s="274">
        <v>3.0378444379736367</v>
      </c>
      <c r="L56" s="271">
        <v>0.18677171855470265</v>
      </c>
      <c r="M56" s="271">
        <v>3.0482251522891746E-2</v>
      </c>
    </row>
    <row r="57" spans="6:13" ht="14.4" customHeight="1" x14ac:dyDescent="0.3">
      <c r="F57" s="219">
        <v>34</v>
      </c>
      <c r="G57" s="222">
        <v>9</v>
      </c>
      <c r="H57" s="223" t="s">
        <v>223</v>
      </c>
      <c r="I57" s="274">
        <v>3.1491869918699189</v>
      </c>
      <c r="J57" s="274">
        <v>3.0133384146341462</v>
      </c>
      <c r="K57" s="274">
        <v>3.0134646962233167</v>
      </c>
      <c r="L57" s="271">
        <v>-4.3097566450321589E-2</v>
      </c>
      <c r="M57" s="271">
        <v>4.1907536358021247E-5</v>
      </c>
    </row>
    <row r="58" spans="6:13" ht="14.4" customHeight="1" x14ac:dyDescent="0.3">
      <c r="F58" s="219">
        <v>16</v>
      </c>
      <c r="G58" s="279">
        <v>10</v>
      </c>
      <c r="H58" s="223" t="s">
        <v>55</v>
      </c>
      <c r="I58" s="274">
        <v>2.8932160804020102</v>
      </c>
      <c r="J58" s="274">
        <v>2.9866854774711227</v>
      </c>
      <c r="K58" s="274">
        <v>3.0049112202493387</v>
      </c>
      <c r="L58" s="271">
        <v>3.8605875518225474E-2</v>
      </c>
      <c r="M58" s="271">
        <v>6.1023307997092324E-3</v>
      </c>
    </row>
    <row r="59" spans="6:13" ht="14.4" customHeight="1" x14ac:dyDescent="0.3">
      <c r="F59" s="219">
        <v>6</v>
      </c>
      <c r="G59" s="279">
        <v>11</v>
      </c>
      <c r="H59" s="223" t="s">
        <v>68</v>
      </c>
      <c r="I59" s="274">
        <v>2.6138607668026794</v>
      </c>
      <c r="J59" s="274">
        <v>2.9186632671807713</v>
      </c>
      <c r="K59" s="274">
        <v>2.9382757028778981</v>
      </c>
      <c r="L59" s="271">
        <v>0.12411331934563941</v>
      </c>
      <c r="M59" s="271">
        <v>6.7196637301949469E-3</v>
      </c>
    </row>
    <row r="60" spans="6:13" ht="14.4" customHeight="1" x14ac:dyDescent="0.3">
      <c r="F60" s="219">
        <v>25</v>
      </c>
      <c r="G60" s="279">
        <v>12</v>
      </c>
      <c r="H60" s="223" t="s">
        <v>64</v>
      </c>
      <c r="I60" s="274">
        <v>3.1072089396180154</v>
      </c>
      <c r="J60" s="274">
        <v>2.8284714119019836</v>
      </c>
      <c r="K60" s="274">
        <v>2.9252441742080775</v>
      </c>
      <c r="L60" s="271">
        <v>-5.8562127280796128E-2</v>
      </c>
      <c r="M60" s="271">
        <v>3.4213802514984515E-2</v>
      </c>
    </row>
    <row r="61" spans="6:13" ht="14.4" customHeight="1" x14ac:dyDescent="0.3">
      <c r="F61" s="219">
        <v>39</v>
      </c>
      <c r="G61" s="222">
        <v>13</v>
      </c>
      <c r="H61" s="223" t="s">
        <v>62</v>
      </c>
      <c r="I61" s="274">
        <v>2.7224571301313936</v>
      </c>
      <c r="J61" s="274">
        <v>2.8895047054393319</v>
      </c>
      <c r="K61" s="274">
        <v>2.8877070212936187</v>
      </c>
      <c r="L61" s="271">
        <v>6.0698803787683442E-2</v>
      </c>
      <c r="M61" s="271">
        <v>-6.2214266075744096E-4</v>
      </c>
    </row>
    <row r="62" spans="6:13" ht="14.4" customHeight="1" x14ac:dyDescent="0.3">
      <c r="F62" s="219">
        <v>22</v>
      </c>
      <c r="G62" s="279">
        <v>14</v>
      </c>
      <c r="H62" s="223" t="s">
        <v>60</v>
      </c>
      <c r="I62" s="274">
        <v>2.7813279681058778</v>
      </c>
      <c r="J62" s="274">
        <v>2.8278236802040824</v>
      </c>
      <c r="K62" s="274">
        <v>2.8183000041730621</v>
      </c>
      <c r="L62" s="271">
        <v>1.3292943691341375E-2</v>
      </c>
      <c r="M62" s="271">
        <v>-3.3678464812675335E-3</v>
      </c>
    </row>
    <row r="63" spans="6:13" ht="14.4" customHeight="1" x14ac:dyDescent="0.3">
      <c r="F63" s="219">
        <v>60</v>
      </c>
      <c r="G63" s="279">
        <v>15</v>
      </c>
      <c r="H63" s="223" t="s">
        <v>78</v>
      </c>
      <c r="I63" s="274">
        <v>1.7143326156818428</v>
      </c>
      <c r="J63" s="274">
        <v>2.4789148739715836</v>
      </c>
      <c r="K63" s="274">
        <v>2.5206594175401977</v>
      </c>
      <c r="L63" s="271">
        <v>0.4703444328612123</v>
      </c>
      <c r="M63" s="271">
        <v>1.6839845533595632E-2</v>
      </c>
    </row>
    <row r="64" spans="6:13" ht="14.4" customHeight="1" x14ac:dyDescent="0.3">
      <c r="F64" s="219">
        <v>20</v>
      </c>
      <c r="G64" s="279">
        <v>16</v>
      </c>
      <c r="H64" s="223" t="s">
        <v>58</v>
      </c>
      <c r="I64" s="274">
        <v>3.087912212980263</v>
      </c>
      <c r="J64" s="274">
        <v>2.4135293703442584</v>
      </c>
      <c r="K64" s="274">
        <v>2.4115588089686257</v>
      </c>
      <c r="L64" s="271">
        <v>-0.21903258815731119</v>
      </c>
      <c r="M64" s="271">
        <v>-8.1646463467377473E-4</v>
      </c>
    </row>
    <row r="65" spans="6:13" ht="14.4" customHeight="1" x14ac:dyDescent="0.3">
      <c r="F65" s="219">
        <v>4</v>
      </c>
      <c r="G65" s="222">
        <v>17</v>
      </c>
      <c r="H65" s="223" t="s">
        <v>207</v>
      </c>
      <c r="I65" s="274">
        <v>1.7048593813685975</v>
      </c>
      <c r="J65" s="274">
        <v>1.9393723455804803</v>
      </c>
      <c r="K65" s="274">
        <v>1.9097187962506166</v>
      </c>
      <c r="L65" s="271">
        <v>0.12016205976915573</v>
      </c>
      <c r="M65" s="271">
        <v>-1.5290281619947499E-2</v>
      </c>
    </row>
    <row r="66" spans="6:13" ht="14.4" customHeight="1" x14ac:dyDescent="0.3">
      <c r="F66" s="219">
        <v>62</v>
      </c>
      <c r="G66" s="279">
        <v>18</v>
      </c>
      <c r="H66" s="223" t="s">
        <v>154</v>
      </c>
      <c r="I66" s="274">
        <v>1.2127447283240629</v>
      </c>
      <c r="J66" s="274">
        <v>1.7665567786158074</v>
      </c>
      <c r="K66" s="274">
        <v>1.7662703841256662</v>
      </c>
      <c r="L66" s="271">
        <v>0.45642388119595534</v>
      </c>
      <c r="M66" s="271">
        <v>-1.6212017276096002E-4</v>
      </c>
    </row>
    <row r="67" spans="6:13" ht="14.4" customHeight="1" x14ac:dyDescent="0.3">
      <c r="F67" s="219">
        <v>61</v>
      </c>
      <c r="G67" s="279">
        <v>19</v>
      </c>
      <c r="H67" s="223" t="s">
        <v>216</v>
      </c>
      <c r="I67" s="274">
        <v>0.69178082191780821</v>
      </c>
      <c r="J67" s="274">
        <v>1.7096949538612862</v>
      </c>
      <c r="K67" s="274">
        <v>1.7608059798505036</v>
      </c>
      <c r="L67" s="271">
        <v>1.5453234956254804</v>
      </c>
      <c r="M67" s="271">
        <v>2.9894821806536243E-2</v>
      </c>
    </row>
    <row r="68" spans="6:13" ht="14.4" customHeight="1" x14ac:dyDescent="0.3">
      <c r="F68" s="219">
        <v>21</v>
      </c>
      <c r="G68" s="279">
        <v>20</v>
      </c>
      <c r="H68" s="223" t="s">
        <v>59</v>
      </c>
      <c r="I68" s="274">
        <v>1.8307568134457093</v>
      </c>
      <c r="J68" s="274">
        <v>1.7709840937705645</v>
      </c>
      <c r="K68" s="274">
        <v>1.7440781059254846</v>
      </c>
      <c r="L68" s="271">
        <v>-4.7345833637557067E-2</v>
      </c>
      <c r="M68" s="271">
        <v>-1.5192676173502506E-2</v>
      </c>
    </row>
    <row r="69" spans="6:13" ht="14.4" customHeight="1" x14ac:dyDescent="0.3">
      <c r="F69" s="219">
        <v>40</v>
      </c>
      <c r="G69" s="222">
        <v>21</v>
      </c>
      <c r="H69" s="223" t="s">
        <v>70</v>
      </c>
      <c r="I69" s="274">
        <v>1.1714088773304847</v>
      </c>
      <c r="J69" s="274">
        <v>1.5964688381360097</v>
      </c>
      <c r="K69" s="274">
        <v>1.581393004044501</v>
      </c>
      <c r="L69" s="271">
        <v>0.34999233371726368</v>
      </c>
      <c r="M69" s="271">
        <v>-9.4432373068494835E-3</v>
      </c>
    </row>
    <row r="70" spans="6:13" ht="14.4" customHeight="1" x14ac:dyDescent="0.3">
      <c r="F70" s="219">
        <v>38</v>
      </c>
      <c r="G70" s="279">
        <v>22</v>
      </c>
      <c r="H70" s="223" t="s">
        <v>69</v>
      </c>
      <c r="I70" s="274">
        <v>1.5134236432093335</v>
      </c>
      <c r="J70" s="274">
        <v>1.5641648172273344</v>
      </c>
      <c r="K70" s="274">
        <v>1.5654502985831074</v>
      </c>
      <c r="L70" s="271">
        <v>3.4376795689174733E-2</v>
      </c>
      <c r="M70" s="271">
        <v>8.218324192021953E-4</v>
      </c>
    </row>
    <row r="71" spans="6:13" ht="14.4" customHeight="1" x14ac:dyDescent="0.3">
      <c r="F71" s="219">
        <v>18</v>
      </c>
      <c r="G71" s="279">
        <v>23</v>
      </c>
      <c r="H71" s="223" t="s">
        <v>65</v>
      </c>
      <c r="I71" s="274">
        <v>1.3215662285676955</v>
      </c>
      <c r="J71" s="274">
        <v>1.358487858085998</v>
      </c>
      <c r="K71" s="274">
        <v>1.3419701102418862</v>
      </c>
      <c r="L71" s="271">
        <v>1.5439166977128549E-2</v>
      </c>
      <c r="M71" s="271">
        <v>-1.2158921955610302E-2</v>
      </c>
    </row>
    <row r="72" spans="6:13" ht="14.4" customHeight="1" x14ac:dyDescent="0.3">
      <c r="F72" s="219">
        <v>63</v>
      </c>
      <c r="G72" s="279">
        <v>24</v>
      </c>
      <c r="H72" s="223" t="s">
        <v>155</v>
      </c>
      <c r="I72" s="274"/>
      <c r="J72" s="274" t="s">
        <v>219</v>
      </c>
      <c r="K72" s="274">
        <v>7.8285239136460238E-2</v>
      </c>
      <c r="L72" s="271"/>
      <c r="M72" s="271"/>
    </row>
    <row r="73" spans="6:13" ht="14.4" customHeight="1" x14ac:dyDescent="0.3">
      <c r="F73" s="219">
        <v>64</v>
      </c>
      <c r="G73" s="222">
        <v>25</v>
      </c>
      <c r="H73" s="223" t="s">
        <v>222</v>
      </c>
      <c r="I73" s="274"/>
      <c r="J73" s="274"/>
      <c r="K73" s="274">
        <v>0</v>
      </c>
      <c r="L73" s="271"/>
      <c r="M73" s="271"/>
    </row>
    <row r="74" spans="6:13" ht="14.4" customHeight="1" x14ac:dyDescent="0.3">
      <c r="F74" s="219">
        <v>33</v>
      </c>
      <c r="G74" s="278">
        <v>26</v>
      </c>
      <c r="H74" s="179" t="s">
        <v>63</v>
      </c>
      <c r="I74" s="275">
        <v>4.1739198700686968</v>
      </c>
      <c r="J74" s="275" t="s">
        <v>219</v>
      </c>
      <c r="K74" s="275" t="s">
        <v>219</v>
      </c>
      <c r="L74" s="273"/>
      <c r="M74" s="273"/>
    </row>
    <row r="75" spans="6:13" ht="14.4" customHeight="1" x14ac:dyDescent="0.3">
      <c r="F75" s="219">
        <v>58</v>
      </c>
      <c r="G75" s="278">
        <v>27</v>
      </c>
      <c r="H75" s="179" t="s">
        <v>73</v>
      </c>
      <c r="I75" s="275">
        <v>1.3621840779053467</v>
      </c>
      <c r="J75" s="275" t="s">
        <v>219</v>
      </c>
      <c r="K75" s="275" t="s">
        <v>219</v>
      </c>
      <c r="L75" s="273"/>
      <c r="M75" s="273"/>
    </row>
    <row r="76" spans="6:13" ht="14.4" customHeight="1" x14ac:dyDescent="0.3">
      <c r="G76" s="290" t="s">
        <v>74</v>
      </c>
      <c r="H76" s="290"/>
      <c r="I76" s="276">
        <v>3.32</v>
      </c>
      <c r="J76" s="276">
        <v>3.38</v>
      </c>
      <c r="K76" s="276">
        <v>3.4</v>
      </c>
      <c r="L76" s="210">
        <v>2.4096385542168752E-2</v>
      </c>
      <c r="M76" s="210">
        <v>5.9171597633136397E-3</v>
      </c>
    </row>
    <row r="77" spans="6:13" ht="14.4" customHeight="1" x14ac:dyDescent="0.3">
      <c r="M77" s="161" t="s">
        <v>214</v>
      </c>
    </row>
    <row r="78" spans="6:13" ht="14.4" customHeight="1" x14ac:dyDescent="0.3">
      <c r="M78" s="159" t="s">
        <v>217</v>
      </c>
    </row>
    <row r="79" spans="6:13" ht="14.4" customHeight="1" x14ac:dyDescent="0.3">
      <c r="M79" s="108"/>
    </row>
    <row r="80" spans="6:13" ht="14.4" customHeight="1" x14ac:dyDescent="0.3">
      <c r="M80" s="108"/>
    </row>
    <row r="81" spans="8:8" ht="14.4" customHeight="1" x14ac:dyDescent="0.3">
      <c r="H81" s="157" t="s">
        <v>218</v>
      </c>
    </row>
  </sheetData>
  <sortState ref="F50:M73">
    <sortCondition descending="1" ref="K50:K73"/>
  </sortState>
  <mergeCells count="7">
    <mergeCell ref="C6:E6"/>
    <mergeCell ref="G76:H76"/>
    <mergeCell ref="G6:M6"/>
    <mergeCell ref="G8:H8"/>
    <mergeCell ref="G36:H36"/>
    <mergeCell ref="G46:M46"/>
    <mergeCell ref="G48:H48"/>
  </mergeCells>
  <conditionalFormatting sqref="L9:M24 L26:M30 L72:M72 L34:M35 L32:M32">
    <cfRule type="cellIs" dxfId="8" priority="16" operator="lessThan">
      <formula>0</formula>
    </cfRule>
  </conditionalFormatting>
  <conditionalFormatting sqref="L49:M71 L73:M73">
    <cfRule type="cellIs" dxfId="7" priority="13" operator="lessThan">
      <formula>0</formula>
    </cfRule>
  </conditionalFormatting>
  <conditionalFormatting sqref="L75:M75">
    <cfRule type="cellIs" dxfId="6" priority="11" operator="lessThan">
      <formula>0</formula>
    </cfRule>
  </conditionalFormatting>
  <conditionalFormatting sqref="L74:M74">
    <cfRule type="cellIs" dxfId="5" priority="9" operator="lessThan">
      <formula>0</formula>
    </cfRule>
  </conditionalFormatting>
  <conditionalFormatting sqref="L25:M25">
    <cfRule type="cellIs" dxfId="4" priority="8" operator="lessThan">
      <formula>0</formula>
    </cfRule>
  </conditionalFormatting>
  <conditionalFormatting sqref="L33:M33">
    <cfRule type="cellIs" dxfId="3" priority="7" operator="lessThan">
      <formula>0</formula>
    </cfRule>
  </conditionalFormatting>
  <conditionalFormatting sqref="L31">
    <cfRule type="cellIs" dxfId="2" priority="6" operator="lessThan">
      <formula>0</formula>
    </cfRule>
  </conditionalFormatting>
  <conditionalFormatting sqref="M31">
    <cfRule type="cellIs" dxfId="1" priority="5" operator="lessThan">
      <formula>0</formula>
    </cfRule>
  </conditionalFormatting>
  <conditionalFormatting sqref="K9:K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6:M36">
    <cfRule type="cellIs" dxfId="0" priority="2" operator="lessThan">
      <formula>0</formula>
    </cfRule>
  </conditionalFormatting>
  <conditionalFormatting sqref="K49:K7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I41"/>
  <sheetViews>
    <sheetView showGridLines="0" zoomScale="130" zoomScaleNormal="130" workbookViewId="0">
      <selection activeCell="D5" sqref="D5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customWidth="1"/>
    <col min="4" max="4" width="54.44140625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23"/>
      <c r="C2" s="24"/>
      <c r="D2" s="24"/>
      <c r="E2" s="24"/>
      <c r="F2" s="25"/>
      <c r="G2" s="2"/>
    </row>
    <row r="3" spans="2:7" x14ac:dyDescent="0.3">
      <c r="B3" s="26"/>
      <c r="C3" s="27"/>
      <c r="D3" s="27"/>
      <c r="E3" s="27"/>
      <c r="F3" s="28"/>
      <c r="G3" s="2"/>
    </row>
    <row r="4" spans="2:7" x14ac:dyDescent="0.3">
      <c r="B4" s="26"/>
      <c r="C4" s="27"/>
      <c r="D4" s="27"/>
      <c r="E4" s="27"/>
      <c r="F4" s="28"/>
      <c r="G4" s="2"/>
    </row>
    <row r="5" spans="2:7" x14ac:dyDescent="0.3">
      <c r="B5" s="26"/>
      <c r="C5" s="27"/>
      <c r="D5" s="27"/>
      <c r="E5" s="27"/>
      <c r="F5" s="28"/>
      <c r="G5" s="2"/>
    </row>
    <row r="6" spans="2:7" x14ac:dyDescent="0.3">
      <c r="B6" s="26"/>
      <c r="C6" s="27"/>
      <c r="D6" s="27"/>
      <c r="E6" s="27"/>
      <c r="F6" s="28"/>
      <c r="G6" s="2"/>
    </row>
    <row r="7" spans="2:7" ht="15" thickBot="1" x14ac:dyDescent="0.35">
      <c r="B7" s="26"/>
      <c r="C7" s="12"/>
      <c r="D7" s="12"/>
      <c r="E7" s="12"/>
      <c r="F7" s="28"/>
      <c r="G7" s="2"/>
    </row>
    <row r="8" spans="2:7" ht="15" thickTop="1" x14ac:dyDescent="0.3">
      <c r="B8" s="26"/>
      <c r="C8" s="1"/>
      <c r="D8" s="27"/>
      <c r="E8" s="27"/>
      <c r="F8" s="28"/>
      <c r="G8" s="2"/>
    </row>
    <row r="9" spans="2:7" x14ac:dyDescent="0.3">
      <c r="B9" s="26"/>
      <c r="C9" s="281" t="s">
        <v>208</v>
      </c>
      <c r="D9" s="281"/>
      <c r="E9" s="281"/>
      <c r="F9" s="20"/>
    </row>
    <row r="10" spans="2:7" x14ac:dyDescent="0.3">
      <c r="B10" s="26"/>
      <c r="C10" s="106" t="s">
        <v>209</v>
      </c>
      <c r="D10" s="27"/>
      <c r="E10" s="1"/>
      <c r="F10" s="20"/>
    </row>
    <row r="11" spans="2:7" x14ac:dyDescent="0.3">
      <c r="B11" s="26"/>
      <c r="C11" s="106" t="s">
        <v>210</v>
      </c>
      <c r="D11" s="27"/>
      <c r="E11" s="1"/>
      <c r="F11" s="20"/>
    </row>
    <row r="12" spans="2:7" x14ac:dyDescent="0.3">
      <c r="B12" s="26"/>
      <c r="C12" s="106"/>
      <c r="D12" s="27"/>
      <c r="E12" s="1"/>
      <c r="F12" s="20"/>
    </row>
    <row r="13" spans="2:7" x14ac:dyDescent="0.3">
      <c r="B13" s="26"/>
      <c r="C13" s="106" t="s">
        <v>211</v>
      </c>
      <c r="D13" s="27"/>
      <c r="E13" s="1"/>
      <c r="F13" s="20"/>
    </row>
    <row r="14" spans="2:7" x14ac:dyDescent="0.3">
      <c r="B14" s="26"/>
      <c r="C14" s="106" t="s">
        <v>212</v>
      </c>
      <c r="D14" s="27"/>
      <c r="E14" s="1"/>
      <c r="F14" s="20"/>
    </row>
    <row r="15" spans="2:7" x14ac:dyDescent="0.3">
      <c r="B15" s="26"/>
      <c r="C15" s="106" t="s">
        <v>213</v>
      </c>
      <c r="D15" s="27"/>
      <c r="E15" s="1"/>
      <c r="F15" s="20"/>
    </row>
    <row r="16" spans="2:7" x14ac:dyDescent="0.3">
      <c r="B16" s="29"/>
      <c r="C16" s="30"/>
      <c r="D16" s="30"/>
      <c r="E16" s="21"/>
      <c r="F16" s="22"/>
    </row>
    <row r="17" spans="2:7" x14ac:dyDescent="0.3">
      <c r="B17" s="27"/>
      <c r="C17" s="27"/>
      <c r="D17" s="27"/>
      <c r="E17" s="1"/>
      <c r="F17" s="1"/>
    </row>
    <row r="18" spans="2:7" hidden="1" x14ac:dyDescent="0.3">
      <c r="B18" s="27"/>
      <c r="C18" s="27"/>
      <c r="D18" s="27"/>
      <c r="E18" s="1"/>
      <c r="F18" s="1"/>
    </row>
    <row r="19" spans="2:7" hidden="1" x14ac:dyDescent="0.3">
      <c r="B19" s="27"/>
      <c r="C19" s="27"/>
      <c r="D19" s="27"/>
      <c r="E19" s="1"/>
      <c r="F19" s="1"/>
    </row>
    <row r="20" spans="2:7" hidden="1" x14ac:dyDescent="0.3">
      <c r="B20" s="27"/>
      <c r="C20" s="27"/>
      <c r="D20" s="27"/>
      <c r="E20" s="1"/>
      <c r="F20" s="1"/>
    </row>
    <row r="21" spans="2:7" hidden="1" x14ac:dyDescent="0.3">
      <c r="B21" s="27"/>
      <c r="C21" s="27"/>
      <c r="D21" s="27"/>
      <c r="E21" s="1"/>
      <c r="F21" s="1"/>
    </row>
    <row r="22" spans="2:7" hidden="1" x14ac:dyDescent="0.3">
      <c r="B22" s="27"/>
      <c r="C22" s="27"/>
      <c r="D22" s="27"/>
      <c r="E22" s="27"/>
      <c r="F22" s="27"/>
      <c r="G22" s="2"/>
    </row>
    <row r="23" spans="2:7" hidden="1" x14ac:dyDescent="0.3">
      <c r="B23" s="27"/>
      <c r="C23" s="27"/>
      <c r="D23" s="27"/>
      <c r="E23" s="27"/>
      <c r="F23" s="27"/>
      <c r="G23" s="2"/>
    </row>
    <row r="24" spans="2:7" hidden="1" x14ac:dyDescent="0.3">
      <c r="B24" s="27"/>
      <c r="C24" s="27"/>
      <c r="D24" s="27"/>
      <c r="E24" s="27"/>
      <c r="F24" s="27"/>
      <c r="G24" s="2"/>
    </row>
    <row r="25" spans="2:7" hidden="1" x14ac:dyDescent="0.3">
      <c r="B25" s="27"/>
      <c r="C25" s="27"/>
      <c r="D25" s="27"/>
      <c r="E25" s="27"/>
      <c r="F25" s="27"/>
      <c r="G25" s="2"/>
    </row>
    <row r="26" spans="2:7" hidden="1" x14ac:dyDescent="0.3">
      <c r="B26" s="27"/>
      <c r="C26" s="27"/>
      <c r="D26" s="27"/>
      <c r="E26" s="27"/>
      <c r="F26" s="27"/>
      <c r="G26" s="2"/>
    </row>
    <row r="27" spans="2:7" ht="14.4" hidden="1" customHeight="1" x14ac:dyDescent="0.3"/>
    <row r="28" spans="2:7" ht="14.4" hidden="1" customHeight="1" x14ac:dyDescent="0.3"/>
    <row r="29" spans="2:7" ht="14.4" hidden="1" customHeight="1" x14ac:dyDescent="0.3"/>
    <row r="30" spans="2:7" ht="14.4" hidden="1" customHeight="1" x14ac:dyDescent="0.3"/>
    <row r="31" spans="2:7" ht="14.4" hidden="1" customHeight="1" x14ac:dyDescent="0.3"/>
    <row r="32" spans="2:7" ht="14.4" hidden="1" customHeight="1" x14ac:dyDescent="0.3"/>
    <row r="33" ht="14.4" hidden="1" customHeight="1" x14ac:dyDescent="0.3"/>
    <row r="34" ht="14.4" hidden="1" customHeight="1" x14ac:dyDescent="0.3"/>
    <row r="35" ht="14.4" hidden="1" customHeight="1" x14ac:dyDescent="0.3"/>
    <row r="36" ht="14.4" hidden="1" customHeight="1" x14ac:dyDescent="0.3"/>
    <row r="37" ht="14.4" hidden="1" customHeight="1" x14ac:dyDescent="0.3"/>
    <row r="38" ht="14.4" hidden="1" customHeight="1" x14ac:dyDescent="0.3"/>
    <row r="39" ht="14.4" hidden="1" customHeight="1" x14ac:dyDescent="0.3"/>
    <row r="40" ht="14.4" hidden="1" customHeight="1" x14ac:dyDescent="0.3"/>
    <row r="41" ht="14.4" hidden="1" customHeight="1" x14ac:dyDescent="0.3"/>
  </sheetData>
  <sheetProtection algorithmName="SHA-512" hashValue="FtBs518E/V6E5EY1A0tVm2LfmiX8pJQ2IUcrCrqes9f39d+5jcyXJLAesA2D8YSkQ+qoV58xwKo5+cbJDY400w==" saltValue="NmJvdvHI24QPPgO1mctq1w==" spinCount="100000" sheet="1" objects="1" scenarios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35"/>
  <sheetViews>
    <sheetView showGridLines="0" workbookViewId="0">
      <selection activeCell="C9" sqref="C9"/>
    </sheetView>
  </sheetViews>
  <sheetFormatPr baseColWidth="10" defaultColWidth="0" defaultRowHeight="14.4" zeroHeight="1" x14ac:dyDescent="0.3"/>
  <cols>
    <col min="1" max="1" width="2.77734375" style="41" customWidth="1"/>
    <col min="2" max="2" width="3.77734375" style="41" customWidth="1"/>
    <col min="3" max="3" width="32" style="41" bestFit="1" customWidth="1"/>
    <col min="4" max="4" width="54.109375" style="41" bestFit="1" customWidth="1"/>
    <col min="5" max="5" width="18" style="41" bestFit="1" customWidth="1"/>
    <col min="6" max="6" width="3.88671875" style="41" customWidth="1"/>
    <col min="7" max="7" width="2.77734375" style="41" customWidth="1"/>
    <col min="8" max="8" width="11.5546875" style="41" hidden="1" customWidth="1"/>
    <col min="9" max="9" width="0" style="41" hidden="1" customWidth="1"/>
    <col min="10" max="16384" width="11.5546875" style="41" hidden="1"/>
  </cols>
  <sheetData>
    <row r="1" spans="2:7" x14ac:dyDescent="0.3"/>
    <row r="2" spans="2:7" x14ac:dyDescent="0.3">
      <c r="B2" s="46"/>
      <c r="C2" s="46"/>
      <c r="D2" s="46"/>
      <c r="E2" s="46"/>
      <c r="F2" s="46"/>
      <c r="G2" s="34"/>
    </row>
    <row r="3" spans="2:7" x14ac:dyDescent="0.3">
      <c r="B3" s="46"/>
      <c r="C3" s="46"/>
      <c r="D3" s="46"/>
      <c r="E3" s="46"/>
      <c r="F3" s="46"/>
      <c r="G3" s="34"/>
    </row>
    <row r="4" spans="2:7" x14ac:dyDescent="0.3">
      <c r="B4" s="46"/>
      <c r="C4" s="46"/>
      <c r="D4" s="46"/>
      <c r="E4" s="46"/>
      <c r="F4" s="46"/>
      <c r="G4" s="34"/>
    </row>
    <row r="5" spans="2:7" x14ac:dyDescent="0.3">
      <c r="B5" s="46"/>
      <c r="C5" s="46"/>
      <c r="D5" s="46"/>
      <c r="E5" s="46"/>
      <c r="F5" s="46"/>
      <c r="G5" s="34"/>
    </row>
    <row r="6" spans="2:7" x14ac:dyDescent="0.3">
      <c r="B6" s="46"/>
      <c r="C6" s="46"/>
      <c r="D6" s="46"/>
      <c r="E6" s="46"/>
      <c r="F6" s="46"/>
      <c r="G6" s="34"/>
    </row>
    <row r="7" spans="2:7" x14ac:dyDescent="0.3">
      <c r="B7" s="46"/>
      <c r="C7" s="54"/>
      <c r="D7" s="54"/>
      <c r="E7" s="54"/>
      <c r="F7" s="46"/>
      <c r="G7" s="34"/>
    </row>
    <row r="8" spans="2:7" x14ac:dyDescent="0.3">
      <c r="B8" s="42"/>
      <c r="C8" s="55"/>
      <c r="D8" s="43"/>
      <c r="E8" s="43"/>
      <c r="F8" s="44"/>
      <c r="G8" s="34"/>
    </row>
    <row r="9" spans="2:7" ht="15.6" x14ac:dyDescent="0.3">
      <c r="B9" s="45"/>
      <c r="C9" s="35" t="s">
        <v>81</v>
      </c>
      <c r="D9" s="36" t="s">
        <v>84</v>
      </c>
      <c r="E9" s="36" t="s">
        <v>82</v>
      </c>
      <c r="F9" s="47"/>
      <c r="G9" s="34"/>
    </row>
    <row r="10" spans="2:7" ht="15.6" x14ac:dyDescent="0.3">
      <c r="B10" s="45"/>
      <c r="C10" s="37" t="s">
        <v>80</v>
      </c>
      <c r="D10" s="38" t="s">
        <v>188</v>
      </c>
      <c r="E10" s="38" t="s">
        <v>178</v>
      </c>
      <c r="F10" s="47"/>
      <c r="G10" s="34"/>
    </row>
    <row r="11" spans="2:7" ht="15.6" x14ac:dyDescent="0.3">
      <c r="B11" s="45"/>
      <c r="C11" s="37" t="s">
        <v>80</v>
      </c>
      <c r="D11" s="38" t="s">
        <v>189</v>
      </c>
      <c r="E11" s="38" t="s">
        <v>178</v>
      </c>
      <c r="F11" s="47"/>
      <c r="G11" s="34"/>
    </row>
    <row r="12" spans="2:7" ht="15.6" x14ac:dyDescent="0.3">
      <c r="B12" s="45"/>
      <c r="C12" s="37" t="s">
        <v>80</v>
      </c>
      <c r="D12" s="38" t="s">
        <v>190</v>
      </c>
      <c r="E12" s="39" t="s">
        <v>183</v>
      </c>
      <c r="F12" s="47"/>
      <c r="G12" s="34"/>
    </row>
    <row r="13" spans="2:7" ht="15.6" x14ac:dyDescent="0.3">
      <c r="B13" s="45"/>
      <c r="C13" s="37" t="s">
        <v>18</v>
      </c>
      <c r="D13" s="38" t="s">
        <v>191</v>
      </c>
      <c r="E13" s="39" t="s">
        <v>18</v>
      </c>
      <c r="F13" s="47"/>
      <c r="G13" s="34"/>
    </row>
    <row r="14" spans="2:7" ht="15.6" x14ac:dyDescent="0.3">
      <c r="B14" s="45"/>
      <c r="C14" s="37" t="s">
        <v>18</v>
      </c>
      <c r="D14" s="38" t="s">
        <v>192</v>
      </c>
      <c r="E14" s="39" t="s">
        <v>18</v>
      </c>
      <c r="F14" s="47"/>
      <c r="G14" s="34"/>
    </row>
    <row r="15" spans="2:7" ht="15.6" x14ac:dyDescent="0.3">
      <c r="B15" s="45"/>
      <c r="C15" s="37" t="s">
        <v>18</v>
      </c>
      <c r="D15" s="38" t="s">
        <v>193</v>
      </c>
      <c r="E15" s="39" t="s">
        <v>18</v>
      </c>
      <c r="F15" s="47"/>
      <c r="G15" s="34"/>
    </row>
    <row r="16" spans="2:7" ht="15.6" x14ac:dyDescent="0.3">
      <c r="B16" s="45"/>
      <c r="C16" s="37" t="s">
        <v>18</v>
      </c>
      <c r="D16" s="38" t="s">
        <v>194</v>
      </c>
      <c r="E16" s="39" t="s">
        <v>18</v>
      </c>
      <c r="F16" s="47"/>
      <c r="G16" s="34"/>
    </row>
    <row r="17" spans="2:7" ht="15.6" x14ac:dyDescent="0.3">
      <c r="B17" s="45"/>
      <c r="C17" s="37" t="s">
        <v>18</v>
      </c>
      <c r="D17" s="38" t="s">
        <v>196</v>
      </c>
      <c r="E17" s="39" t="s">
        <v>18</v>
      </c>
      <c r="F17" s="47"/>
      <c r="G17" s="34"/>
    </row>
    <row r="18" spans="2:7" ht="15.6" x14ac:dyDescent="0.3">
      <c r="B18" s="45"/>
      <c r="C18" s="37" t="s">
        <v>18</v>
      </c>
      <c r="D18" s="38" t="s">
        <v>195</v>
      </c>
      <c r="E18" s="39" t="s">
        <v>18</v>
      </c>
      <c r="F18" s="47"/>
      <c r="G18" s="34"/>
    </row>
    <row r="19" spans="2:7" ht="15.6" x14ac:dyDescent="0.3">
      <c r="B19" s="45"/>
      <c r="C19" s="40" t="s">
        <v>87</v>
      </c>
      <c r="D19" s="38" t="s">
        <v>197</v>
      </c>
      <c r="E19" s="39" t="s">
        <v>86</v>
      </c>
      <c r="F19" s="47"/>
      <c r="G19" s="34"/>
    </row>
    <row r="20" spans="2:7" ht="15.6" x14ac:dyDescent="0.3">
      <c r="B20" s="45"/>
      <c r="C20" s="40" t="s">
        <v>87</v>
      </c>
      <c r="D20" s="38" t="s">
        <v>198</v>
      </c>
      <c r="E20" s="39" t="s">
        <v>86</v>
      </c>
      <c r="F20" s="47"/>
      <c r="G20" s="34"/>
    </row>
    <row r="21" spans="2:7" ht="15.6" x14ac:dyDescent="0.3">
      <c r="B21" s="45"/>
      <c r="C21" s="40" t="s">
        <v>87</v>
      </c>
      <c r="D21" s="38" t="s">
        <v>199</v>
      </c>
      <c r="E21" s="39" t="s">
        <v>86</v>
      </c>
      <c r="F21" s="47"/>
      <c r="G21" s="34"/>
    </row>
    <row r="22" spans="2:7" ht="15.6" x14ac:dyDescent="0.3">
      <c r="B22" s="45"/>
      <c r="C22" s="37" t="s">
        <v>88</v>
      </c>
      <c r="D22" s="38" t="s">
        <v>200</v>
      </c>
      <c r="E22" s="39" t="s">
        <v>83</v>
      </c>
      <c r="F22" s="47"/>
      <c r="G22" s="34"/>
    </row>
    <row r="23" spans="2:7" ht="15.6" x14ac:dyDescent="0.3">
      <c r="B23" s="45"/>
      <c r="C23" s="37" t="s">
        <v>88</v>
      </c>
      <c r="D23" s="38" t="s">
        <v>201</v>
      </c>
      <c r="E23" s="39" t="s">
        <v>83</v>
      </c>
      <c r="F23" s="47"/>
      <c r="G23" s="34"/>
    </row>
    <row r="24" spans="2:7" ht="15.6" x14ac:dyDescent="0.3">
      <c r="B24" s="45"/>
      <c r="C24" s="37" t="s">
        <v>88</v>
      </c>
      <c r="D24" s="38" t="s">
        <v>187</v>
      </c>
      <c r="E24" s="39" t="s">
        <v>83</v>
      </c>
      <c r="F24" s="47"/>
      <c r="G24" s="34"/>
    </row>
    <row r="25" spans="2:7" ht="15.6" x14ac:dyDescent="0.3">
      <c r="B25" s="45"/>
      <c r="C25" s="40" t="s">
        <v>87</v>
      </c>
      <c r="D25" s="38" t="s">
        <v>185</v>
      </c>
      <c r="E25" s="39" t="s">
        <v>184</v>
      </c>
      <c r="F25" s="47"/>
      <c r="G25" s="34"/>
    </row>
    <row r="26" spans="2:7" ht="15.6" x14ac:dyDescent="0.3">
      <c r="B26" s="45"/>
      <c r="C26" s="40" t="s">
        <v>87</v>
      </c>
      <c r="D26" s="38" t="s">
        <v>186</v>
      </c>
      <c r="E26" s="39" t="s">
        <v>184</v>
      </c>
      <c r="F26" s="47"/>
      <c r="G26" s="34"/>
    </row>
    <row r="27" spans="2:7" ht="15.6" x14ac:dyDescent="0.3">
      <c r="B27" s="45"/>
      <c r="C27" s="40" t="s">
        <v>87</v>
      </c>
      <c r="D27" s="38" t="s">
        <v>205</v>
      </c>
      <c r="E27" s="39" t="s">
        <v>184</v>
      </c>
      <c r="F27" s="47"/>
      <c r="G27" s="34"/>
    </row>
    <row r="28" spans="2:7" ht="15.6" x14ac:dyDescent="0.3">
      <c r="B28" s="45"/>
      <c r="C28" s="37" t="s">
        <v>85</v>
      </c>
      <c r="D28" s="38" t="s">
        <v>203</v>
      </c>
      <c r="E28" s="39" t="s">
        <v>184</v>
      </c>
      <c r="F28" s="47"/>
      <c r="G28" s="34"/>
    </row>
    <row r="29" spans="2:7" ht="15.6" x14ac:dyDescent="0.3">
      <c r="B29" s="45"/>
      <c r="C29" s="37" t="s">
        <v>85</v>
      </c>
      <c r="D29" s="38" t="s">
        <v>202</v>
      </c>
      <c r="E29" s="39" t="s">
        <v>184</v>
      </c>
      <c r="F29" s="47"/>
      <c r="G29" s="34"/>
    </row>
    <row r="30" spans="2:7" ht="15.6" x14ac:dyDescent="0.3">
      <c r="B30" s="83"/>
      <c r="C30" s="53" t="s">
        <v>117</v>
      </c>
      <c r="D30" s="38" t="s">
        <v>116</v>
      </c>
      <c r="E30" s="39" t="s">
        <v>115</v>
      </c>
      <c r="F30" s="84"/>
    </row>
    <row r="31" spans="2:7" ht="15.6" x14ac:dyDescent="0.3">
      <c r="B31" s="83"/>
      <c r="C31" s="53" t="s">
        <v>117</v>
      </c>
      <c r="D31" s="38" t="s">
        <v>204</v>
      </c>
      <c r="E31" s="39" t="s">
        <v>115</v>
      </c>
      <c r="F31" s="84"/>
    </row>
    <row r="32" spans="2:7" x14ac:dyDescent="0.3">
      <c r="B32" s="85"/>
      <c r="C32" s="48"/>
      <c r="D32" s="48"/>
      <c r="E32" s="48"/>
      <c r="F32" s="86"/>
    </row>
    <row r="33" spans="3:5" x14ac:dyDescent="0.3">
      <c r="C33" s="46"/>
      <c r="D33" s="46"/>
      <c r="E33" s="46"/>
    </row>
    <row r="34" spans="3:5" hidden="1" x14ac:dyDescent="0.3">
      <c r="C34" s="46"/>
      <c r="D34" s="46"/>
      <c r="E34" s="46"/>
    </row>
    <row r="35" spans="3:5" hidden="1" x14ac:dyDescent="0.3">
      <c r="C35" s="46"/>
      <c r="D35" s="46"/>
      <c r="E35" s="46"/>
    </row>
  </sheetData>
  <sheetProtection algorithmName="SHA-512" hashValue="lNFAkeM/1FQi51RMbPr4Flalnw13lGtHDb7BRDMgo0ymlLVp5XLsgsmfzyi59lcE9DQHvBEDV4P+6vF9Zoanqw==" saltValue="25o9aH5I74XDJyqLgggteQ==" spinCount="100000" sheet="1" objects="1" scenarios="1" selectLockedCells="1" autoFilter="0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9"/>
  <sheetViews>
    <sheetView showGridLines="0" zoomScale="130" zoomScaleNormal="130" workbookViewId="0"/>
  </sheetViews>
  <sheetFormatPr baseColWidth="10" defaultColWidth="0" defaultRowHeight="14.4" customHeight="1" zeroHeight="1" x14ac:dyDescent="0.3"/>
  <cols>
    <col min="1" max="1" width="2.77734375" customWidth="1"/>
    <col min="2" max="2" width="3.77734375" customWidth="1"/>
    <col min="3" max="3" width="22.21875" bestFit="1" customWidth="1"/>
    <col min="4" max="4" width="54.44140625" bestFit="1" customWidth="1"/>
    <col min="5" max="5" width="13.88671875" customWidth="1"/>
    <col min="6" max="6" width="3.88671875" customWidth="1"/>
    <col min="7" max="7" width="2.7773437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23"/>
      <c r="C2" s="24"/>
      <c r="D2" s="24"/>
      <c r="E2" s="24"/>
      <c r="F2" s="25"/>
      <c r="G2" s="2"/>
    </row>
    <row r="3" spans="2:7" x14ac:dyDescent="0.3">
      <c r="B3" s="26"/>
      <c r="C3" s="27"/>
      <c r="D3" s="27"/>
      <c r="E3" s="27"/>
      <c r="F3" s="28"/>
      <c r="G3" s="2"/>
    </row>
    <row r="4" spans="2:7" x14ac:dyDescent="0.3">
      <c r="B4" s="26"/>
      <c r="C4" s="27"/>
      <c r="D4" s="27"/>
      <c r="E4" s="27"/>
      <c r="F4" s="28"/>
      <c r="G4" s="2"/>
    </row>
    <row r="5" spans="2:7" x14ac:dyDescent="0.3">
      <c r="B5" s="26"/>
      <c r="C5" s="27"/>
      <c r="D5" s="27"/>
      <c r="E5" s="27"/>
      <c r="F5" s="28"/>
      <c r="G5" s="2"/>
    </row>
    <row r="6" spans="2:7" x14ac:dyDescent="0.3">
      <c r="B6" s="26"/>
      <c r="C6" s="27"/>
      <c r="D6" s="27"/>
      <c r="E6" s="27"/>
      <c r="F6" s="28"/>
      <c r="G6" s="2"/>
    </row>
    <row r="7" spans="2:7" ht="15" thickBot="1" x14ac:dyDescent="0.35">
      <c r="B7" s="26"/>
      <c r="C7" s="12"/>
      <c r="D7" s="12"/>
      <c r="E7" s="12"/>
      <c r="F7" s="28"/>
      <c r="G7" s="2"/>
    </row>
    <row r="8" spans="2:7" ht="15" thickTop="1" x14ac:dyDescent="0.3">
      <c r="B8" s="26"/>
      <c r="C8" s="1"/>
      <c r="D8" s="27"/>
      <c r="E8" s="27"/>
      <c r="F8" s="28"/>
      <c r="G8" s="2"/>
    </row>
    <row r="9" spans="2:7" x14ac:dyDescent="0.3">
      <c r="B9" s="26"/>
      <c r="C9" s="31" t="s">
        <v>103</v>
      </c>
      <c r="D9" s="27"/>
      <c r="E9" s="1"/>
      <c r="F9" s="20"/>
    </row>
    <row r="10" spans="2:7" x14ac:dyDescent="0.3">
      <c r="B10" s="26"/>
      <c r="C10" s="50">
        <v>42917</v>
      </c>
      <c r="D10" s="27" t="s">
        <v>100</v>
      </c>
      <c r="E10" s="1"/>
      <c r="F10" s="20"/>
    </row>
    <row r="11" spans="2:7" x14ac:dyDescent="0.3">
      <c r="B11" s="26"/>
      <c r="C11" s="50">
        <v>43252</v>
      </c>
      <c r="D11" s="27" t="s">
        <v>100</v>
      </c>
      <c r="E11" s="1"/>
      <c r="F11" s="20"/>
    </row>
    <row r="12" spans="2:7" x14ac:dyDescent="0.3">
      <c r="B12" s="26"/>
      <c r="C12" s="50">
        <v>43282</v>
      </c>
      <c r="D12" s="27" t="s">
        <v>90</v>
      </c>
      <c r="E12" s="1"/>
      <c r="F12" s="20"/>
    </row>
    <row r="13" spans="2:7" x14ac:dyDescent="0.3">
      <c r="B13" s="26"/>
      <c r="C13" s="50"/>
      <c r="D13" s="27"/>
      <c r="E13" s="1"/>
      <c r="F13" s="20"/>
    </row>
    <row r="14" spans="2:7" x14ac:dyDescent="0.3">
      <c r="B14" s="26"/>
      <c r="C14" s="19" t="s">
        <v>89</v>
      </c>
      <c r="D14" s="27" t="s">
        <v>215</v>
      </c>
      <c r="E14" s="1"/>
      <c r="F14" s="20"/>
    </row>
    <row r="15" spans="2:7" x14ac:dyDescent="0.3">
      <c r="B15" s="26"/>
      <c r="C15" s="33" t="s">
        <v>89</v>
      </c>
      <c r="D15" s="27" t="s">
        <v>91</v>
      </c>
      <c r="E15" s="1"/>
      <c r="F15" s="20"/>
    </row>
    <row r="16" spans="2:7" x14ac:dyDescent="0.3">
      <c r="B16" s="26"/>
      <c r="C16" s="32" t="s">
        <v>89</v>
      </c>
      <c r="D16" s="27" t="s">
        <v>92</v>
      </c>
      <c r="E16" s="1"/>
      <c r="F16" s="20"/>
    </row>
    <row r="17" spans="2:7" x14ac:dyDescent="0.3">
      <c r="B17" s="26"/>
      <c r="C17" s="27"/>
      <c r="D17" s="27"/>
      <c r="E17" s="1"/>
      <c r="F17" s="20"/>
    </row>
    <row r="18" spans="2:7" x14ac:dyDescent="0.3">
      <c r="B18" s="26"/>
      <c r="C18" s="27"/>
      <c r="D18" s="27"/>
      <c r="E18" s="1"/>
      <c r="F18" s="20"/>
    </row>
    <row r="19" spans="2:7" x14ac:dyDescent="0.3">
      <c r="B19" s="29"/>
      <c r="C19" s="30"/>
      <c r="D19" s="30"/>
      <c r="E19" s="21"/>
      <c r="F19" s="22"/>
    </row>
    <row r="20" spans="2:7" x14ac:dyDescent="0.3">
      <c r="B20" s="27"/>
      <c r="C20" s="27"/>
      <c r="D20" s="27"/>
      <c r="E20" s="1"/>
      <c r="F20" s="1"/>
    </row>
    <row r="21" spans="2:7" hidden="1" x14ac:dyDescent="0.3">
      <c r="B21" s="27"/>
      <c r="C21" s="27"/>
      <c r="D21" s="27"/>
      <c r="E21" s="1"/>
      <c r="F21" s="1"/>
    </row>
    <row r="22" spans="2:7" hidden="1" x14ac:dyDescent="0.3">
      <c r="B22" s="27"/>
      <c r="C22" s="27"/>
      <c r="D22" s="27"/>
      <c r="E22" s="1"/>
      <c r="F22" s="1"/>
    </row>
    <row r="23" spans="2:7" hidden="1" x14ac:dyDescent="0.3">
      <c r="B23" s="27"/>
      <c r="C23" s="27"/>
      <c r="D23" s="27"/>
      <c r="E23" s="1"/>
      <c r="F23" s="1"/>
    </row>
    <row r="24" spans="2:7" hidden="1" x14ac:dyDescent="0.3">
      <c r="B24" s="27"/>
      <c r="C24" s="27"/>
      <c r="D24" s="27"/>
      <c r="E24" s="1"/>
      <c r="F24" s="1"/>
    </row>
    <row r="25" spans="2:7" hidden="1" x14ac:dyDescent="0.3">
      <c r="B25" s="27"/>
      <c r="C25" s="27"/>
      <c r="D25" s="27"/>
      <c r="E25" s="27"/>
      <c r="F25" s="27"/>
      <c r="G25" s="2"/>
    </row>
    <row r="26" spans="2:7" hidden="1" x14ac:dyDescent="0.3">
      <c r="B26" s="27"/>
      <c r="C26" s="27"/>
      <c r="D26" s="27"/>
      <c r="E26" s="27"/>
      <c r="F26" s="27"/>
      <c r="G26" s="2"/>
    </row>
    <row r="27" spans="2:7" hidden="1" x14ac:dyDescent="0.3">
      <c r="B27" s="27"/>
      <c r="C27" s="27"/>
      <c r="D27" s="27"/>
      <c r="E27" s="27"/>
      <c r="F27" s="27"/>
      <c r="G27" s="2"/>
    </row>
    <row r="28" spans="2:7" hidden="1" x14ac:dyDescent="0.3">
      <c r="B28" s="27"/>
      <c r="C28" s="27"/>
      <c r="D28" s="27"/>
      <c r="E28" s="27"/>
      <c r="F28" s="27"/>
      <c r="G28" s="2"/>
    </row>
    <row r="29" spans="2:7" hidden="1" x14ac:dyDescent="0.3">
      <c r="B29" s="27"/>
      <c r="C29" s="27"/>
      <c r="D29" s="27"/>
      <c r="E29" s="27"/>
      <c r="F29" s="27"/>
      <c r="G29" s="2"/>
    </row>
  </sheetData>
  <sheetProtection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Y77"/>
  <sheetViews>
    <sheetView showGridLines="0" zoomScale="70" zoomScaleNormal="70" workbookViewId="0">
      <pane xSplit="3" ySplit="8" topLeftCell="D9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0" defaultRowHeight="14.4" x14ac:dyDescent="0.3"/>
  <cols>
    <col min="1" max="1" width="3.88671875" style="13" customWidth="1"/>
    <col min="2" max="2" width="17.33203125" style="13" customWidth="1"/>
    <col min="3" max="3" width="71.21875" style="13" customWidth="1"/>
    <col min="4" max="4" width="13.77734375" style="13" bestFit="1" customWidth="1"/>
    <col min="5" max="5" width="11.5546875" style="87" customWidth="1"/>
    <col min="6" max="6" width="5.21875" style="13" bestFit="1" customWidth="1"/>
    <col min="7" max="7" width="32.6640625" style="13" bestFit="1" customWidth="1"/>
    <col min="8" max="8" width="10.5546875" style="13" bestFit="1" customWidth="1"/>
    <col min="9" max="9" width="10.44140625" style="13" customWidth="1"/>
    <col min="10" max="10" width="11.88671875" style="13" bestFit="1" customWidth="1"/>
    <col min="11" max="11" width="11.77734375" style="13" customWidth="1"/>
    <col min="12" max="12" width="14.109375" style="13" bestFit="1" customWidth="1"/>
    <col min="13" max="13" width="10.6640625" style="13" customWidth="1"/>
    <col min="14" max="14" width="11.5546875" style="13" customWidth="1"/>
    <col min="15" max="25" width="0" style="13" hidden="1" customWidth="1"/>
    <col min="26" max="16384" width="11.5546875" style="13" hidden="1"/>
  </cols>
  <sheetData>
    <row r="2" spans="2:13" ht="15.6" x14ac:dyDescent="0.3">
      <c r="C2" s="14" t="s">
        <v>2</v>
      </c>
    </row>
    <row r="3" spans="2:13" ht="15.6" customHeight="1" x14ac:dyDescent="0.3">
      <c r="C3" s="14" t="s">
        <v>1</v>
      </c>
    </row>
    <row r="4" spans="2:13" ht="15.6" customHeight="1" thickBot="1" x14ac:dyDescent="0.35">
      <c r="B4" s="15"/>
      <c r="C4" s="16" t="s">
        <v>3</v>
      </c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3" ht="16.2" thickTop="1" x14ac:dyDescent="0.3">
      <c r="B5" s="17"/>
      <c r="C5" s="18"/>
      <c r="D5" s="3"/>
    </row>
    <row r="6" spans="2:13" ht="14.4" customHeight="1" x14ac:dyDescent="0.3">
      <c r="B6" s="282" t="s">
        <v>28</v>
      </c>
      <c r="C6" s="282"/>
      <c r="D6" s="282"/>
      <c r="F6" s="282" t="s">
        <v>93</v>
      </c>
      <c r="G6" s="282"/>
      <c r="H6" s="282"/>
      <c r="I6" s="282"/>
      <c r="J6" s="282"/>
      <c r="K6" s="282"/>
      <c r="L6" s="282"/>
      <c r="M6" s="282"/>
    </row>
    <row r="8" spans="2:13" x14ac:dyDescent="0.3">
      <c r="B8" s="211" t="s">
        <v>4</v>
      </c>
      <c r="C8" s="211" t="s">
        <v>5</v>
      </c>
      <c r="D8" s="212">
        <v>43312</v>
      </c>
      <c r="F8" s="283" t="s">
        <v>39</v>
      </c>
      <c r="G8" s="283"/>
      <c r="H8" s="207">
        <v>42947</v>
      </c>
      <c r="I8" s="207">
        <v>43281</v>
      </c>
      <c r="J8" s="207">
        <v>43312</v>
      </c>
      <c r="K8" s="207" t="s">
        <v>40</v>
      </c>
      <c r="L8" s="207" t="s">
        <v>41</v>
      </c>
      <c r="M8" s="207" t="s">
        <v>42</v>
      </c>
    </row>
    <row r="9" spans="2:13" x14ac:dyDescent="0.3">
      <c r="B9" s="192">
        <v>300000</v>
      </c>
      <c r="C9" s="193" t="s">
        <v>6</v>
      </c>
      <c r="D9" s="194">
        <v>2545474.6</v>
      </c>
      <c r="E9" s="182">
        <v>31</v>
      </c>
      <c r="F9" s="222">
        <v>1</v>
      </c>
      <c r="G9" s="223" t="s">
        <v>56</v>
      </c>
      <c r="H9" s="175">
        <v>71869.2</v>
      </c>
      <c r="I9" s="175">
        <v>73193.17</v>
      </c>
      <c r="J9" s="175">
        <v>84812.26</v>
      </c>
      <c r="K9" s="176">
        <v>0.18009188915418561</v>
      </c>
      <c r="L9" s="176">
        <v>0.15874554961890563</v>
      </c>
      <c r="M9" s="177">
        <v>0.25562314490914351</v>
      </c>
    </row>
    <row r="10" spans="2:13" x14ac:dyDescent="0.3">
      <c r="B10" s="192">
        <v>400000</v>
      </c>
      <c r="C10" s="193" t="s">
        <v>7</v>
      </c>
      <c r="D10" s="194">
        <v>1127987.0000000002</v>
      </c>
      <c r="E10" s="182">
        <v>22</v>
      </c>
      <c r="F10" s="222">
        <f>+F9+1</f>
        <v>2</v>
      </c>
      <c r="G10" s="223" t="s">
        <v>60</v>
      </c>
      <c r="H10" s="175">
        <v>42076.33</v>
      </c>
      <c r="I10" s="175">
        <v>40042.699999999997</v>
      </c>
      <c r="J10" s="175">
        <v>42888.91</v>
      </c>
      <c r="K10" s="176">
        <v>1.9312045513475207E-2</v>
      </c>
      <c r="L10" s="176">
        <v>7.1079372769568661E-2</v>
      </c>
      <c r="M10" s="177">
        <v>0.12926666564392006</v>
      </c>
    </row>
    <row r="11" spans="2:13" x14ac:dyDescent="0.3">
      <c r="B11" s="192">
        <v>411500</v>
      </c>
      <c r="C11" s="195" t="s">
        <v>8</v>
      </c>
      <c r="D11" s="194">
        <v>880455.29</v>
      </c>
      <c r="E11" s="182">
        <v>24</v>
      </c>
      <c r="F11" s="222">
        <f t="shared" ref="F11:F35" si="0">+F10+1</f>
        <v>3</v>
      </c>
      <c r="G11" s="223" t="s">
        <v>75</v>
      </c>
      <c r="H11" s="175">
        <v>34293.03</v>
      </c>
      <c r="I11" s="175">
        <v>32192.43</v>
      </c>
      <c r="J11" s="175">
        <v>36959.89</v>
      </c>
      <c r="K11" s="176">
        <v>7.7766823170772659E-2</v>
      </c>
      <c r="L11" s="176">
        <v>0.14809257952878974</v>
      </c>
      <c r="M11" s="177">
        <v>0.11139666974203971</v>
      </c>
    </row>
    <row r="12" spans="2:13" x14ac:dyDescent="0.3">
      <c r="B12" s="184">
        <v>414000</v>
      </c>
      <c r="C12" s="185" t="s">
        <v>9</v>
      </c>
      <c r="D12" s="186">
        <v>48902.310000000012</v>
      </c>
      <c r="E12" s="183">
        <v>16</v>
      </c>
      <c r="F12" s="222">
        <f t="shared" si="0"/>
        <v>4</v>
      </c>
      <c r="G12" s="223" t="s">
        <v>55</v>
      </c>
      <c r="H12" s="175">
        <v>35382.449999999997</v>
      </c>
      <c r="I12" s="175">
        <v>21740.45</v>
      </c>
      <c r="J12" s="175">
        <v>26117</v>
      </c>
      <c r="K12" s="176">
        <v>-0.26186569895527301</v>
      </c>
      <c r="L12" s="176">
        <v>0.20130908053881136</v>
      </c>
      <c r="M12" s="177">
        <v>7.8716327988336846E-2</v>
      </c>
    </row>
    <row r="13" spans="2:13" x14ac:dyDescent="0.3">
      <c r="B13" s="192">
        <v>415500</v>
      </c>
      <c r="C13" s="195" t="s">
        <v>10</v>
      </c>
      <c r="D13" s="194">
        <v>87929.439999999988</v>
      </c>
      <c r="E13" s="183">
        <v>42</v>
      </c>
      <c r="F13" s="222">
        <f t="shared" si="0"/>
        <v>5</v>
      </c>
      <c r="G13" s="223" t="s">
        <v>57</v>
      </c>
      <c r="H13" s="175">
        <v>23602.78</v>
      </c>
      <c r="I13" s="175">
        <v>20548.36</v>
      </c>
      <c r="J13" s="175">
        <v>23599.73</v>
      </c>
      <c r="K13" s="176">
        <v>-1.2922206621424071E-4</v>
      </c>
      <c r="L13" s="176">
        <v>0.14849700900704477</v>
      </c>
      <c r="M13" s="177">
        <v>7.1129306088608665E-2</v>
      </c>
    </row>
    <row r="14" spans="2:13" x14ac:dyDescent="0.3">
      <c r="B14" s="184">
        <v>419500</v>
      </c>
      <c r="C14" s="185" t="s">
        <v>11</v>
      </c>
      <c r="D14" s="186">
        <v>18496.519999999997</v>
      </c>
      <c r="E14" s="183">
        <v>12</v>
      </c>
      <c r="F14" s="222">
        <f t="shared" si="0"/>
        <v>6</v>
      </c>
      <c r="G14" s="223" t="s">
        <v>71</v>
      </c>
      <c r="H14" s="175">
        <v>23881.31</v>
      </c>
      <c r="I14" s="175">
        <v>16175.55</v>
      </c>
      <c r="J14" s="175">
        <v>21891.33</v>
      </c>
      <c r="K14" s="176">
        <v>-8.3327924640649975E-2</v>
      </c>
      <c r="L14" s="176">
        <v>0.35335923662564817</v>
      </c>
      <c r="M14" s="177">
        <v>6.5980208767504614E-2</v>
      </c>
    </row>
    <row r="15" spans="2:13" x14ac:dyDescent="0.3">
      <c r="B15" s="187"/>
      <c r="C15" s="188" t="s">
        <v>12</v>
      </c>
      <c r="D15" s="189">
        <v>33563.479999999996</v>
      </c>
      <c r="E15" s="183">
        <v>3</v>
      </c>
      <c r="F15" s="222">
        <f t="shared" si="0"/>
        <v>7</v>
      </c>
      <c r="G15" s="223" t="s">
        <v>61</v>
      </c>
      <c r="H15" s="175">
        <v>14615.9</v>
      </c>
      <c r="I15" s="175">
        <v>17013.740000000002</v>
      </c>
      <c r="J15" s="175">
        <v>19217.14</v>
      </c>
      <c r="K15" s="176">
        <v>0.31481058299523124</v>
      </c>
      <c r="L15" s="176">
        <v>0.12950709250288273</v>
      </c>
      <c r="M15" s="177">
        <v>5.7920231850434101E-2</v>
      </c>
    </row>
    <row r="16" spans="2:13" x14ac:dyDescent="0.3">
      <c r="B16" s="187"/>
      <c r="C16" s="190" t="s">
        <v>13</v>
      </c>
      <c r="D16" s="189">
        <v>65359.05999999999</v>
      </c>
      <c r="E16" s="183">
        <v>21</v>
      </c>
      <c r="F16" s="222">
        <f t="shared" si="0"/>
        <v>8</v>
      </c>
      <c r="G16" s="223" t="s">
        <v>59</v>
      </c>
      <c r="H16" s="175">
        <v>16109.23</v>
      </c>
      <c r="I16" s="175">
        <v>17317.38</v>
      </c>
      <c r="J16" s="175">
        <v>17531</v>
      </c>
      <c r="K16" s="176">
        <v>8.8258097997235163E-2</v>
      </c>
      <c r="L16" s="176">
        <v>1.2335584251197185E-2</v>
      </c>
      <c r="M16" s="177">
        <v>5.2838225905101399E-2</v>
      </c>
    </row>
    <row r="17" spans="2:13" x14ac:dyDescent="0.3">
      <c r="B17" s="187"/>
      <c r="C17" s="191" t="s">
        <v>14</v>
      </c>
      <c r="D17" s="189">
        <v>1116209.58</v>
      </c>
      <c r="E17" s="183">
        <v>7</v>
      </c>
      <c r="F17" s="222">
        <f t="shared" si="0"/>
        <v>9</v>
      </c>
      <c r="G17" s="223" t="s">
        <v>66</v>
      </c>
      <c r="H17" s="175">
        <v>17535.330000000002</v>
      </c>
      <c r="I17" s="175">
        <v>13282.46</v>
      </c>
      <c r="J17" s="175">
        <v>15224.56</v>
      </c>
      <c r="K17" s="176">
        <v>-0.13177795912594759</v>
      </c>
      <c r="L17" s="176">
        <v>0.14621538480070706</v>
      </c>
      <c r="M17" s="177">
        <v>4.5886643122797929E-2</v>
      </c>
    </row>
    <row r="18" spans="2:13" x14ac:dyDescent="0.3">
      <c r="B18" s="187"/>
      <c r="C18" s="191" t="s">
        <v>15</v>
      </c>
      <c r="D18" s="189">
        <v>11777.420000000158</v>
      </c>
      <c r="E18" s="183">
        <v>20</v>
      </c>
      <c r="F18" s="222">
        <f t="shared" si="0"/>
        <v>10</v>
      </c>
      <c r="G18" s="223" t="s">
        <v>58</v>
      </c>
      <c r="H18" s="175">
        <v>10107.280000000001</v>
      </c>
      <c r="I18" s="175">
        <v>7963.67</v>
      </c>
      <c r="J18" s="175">
        <v>8783.09</v>
      </c>
      <c r="K18" s="176">
        <v>-0.13101348730815809</v>
      </c>
      <c r="L18" s="176">
        <v>0.10289477087825083</v>
      </c>
      <c r="M18" s="177">
        <v>2.6472129003755465E-2</v>
      </c>
    </row>
    <row r="19" spans="2:13" x14ac:dyDescent="0.3">
      <c r="B19" s="187">
        <v>500000</v>
      </c>
      <c r="C19" s="191" t="s">
        <v>16</v>
      </c>
      <c r="D19" s="189">
        <v>796200.69000000029</v>
      </c>
      <c r="E19" s="183">
        <v>25</v>
      </c>
      <c r="F19" s="222">
        <f t="shared" si="0"/>
        <v>11</v>
      </c>
      <c r="G19" s="223" t="s">
        <v>64</v>
      </c>
      <c r="H19" s="175">
        <v>8623.09</v>
      </c>
      <c r="I19" s="175">
        <v>6746.29</v>
      </c>
      <c r="J19" s="175">
        <v>8063.17</v>
      </c>
      <c r="K19" s="176">
        <v>-6.4932640155675014E-2</v>
      </c>
      <c r="L19" s="176">
        <v>0.19520062137856509</v>
      </c>
      <c r="M19" s="177">
        <v>2.4302298669285065E-2</v>
      </c>
    </row>
    <row r="20" spans="2:13" x14ac:dyDescent="0.3">
      <c r="B20" s="192">
        <v>510000</v>
      </c>
      <c r="C20" s="196" t="s">
        <v>17</v>
      </c>
      <c r="D20" s="194">
        <v>642537.13000000012</v>
      </c>
      <c r="E20" s="183">
        <v>23</v>
      </c>
      <c r="F20" s="222">
        <f t="shared" si="0"/>
        <v>12</v>
      </c>
      <c r="G20" s="223" t="s">
        <v>206</v>
      </c>
      <c r="H20" s="175">
        <v>8978.08</v>
      </c>
      <c r="I20" s="175">
        <v>5830.69</v>
      </c>
      <c r="J20" s="175">
        <v>6541</v>
      </c>
      <c r="K20" s="176">
        <v>-0.27144779284657738</v>
      </c>
      <c r="L20" s="176">
        <v>0.12182263162678875</v>
      </c>
      <c r="M20" s="177">
        <v>1.9714496357610418E-2</v>
      </c>
    </row>
    <row r="21" spans="2:13" x14ac:dyDescent="0.3">
      <c r="B21" s="184">
        <v>511500</v>
      </c>
      <c r="C21" s="185" t="s">
        <v>18</v>
      </c>
      <c r="D21" s="186">
        <v>64720.759999999995</v>
      </c>
      <c r="E21" s="183">
        <v>39</v>
      </c>
      <c r="F21" s="222">
        <f t="shared" si="0"/>
        <v>13</v>
      </c>
      <c r="G21" s="223" t="s">
        <v>62</v>
      </c>
      <c r="H21" s="175">
        <v>4765.63</v>
      </c>
      <c r="I21" s="175">
        <v>4909.1000000000004</v>
      </c>
      <c r="J21" s="175">
        <v>5565.55</v>
      </c>
      <c r="K21" s="176">
        <v>0.16785188946687013</v>
      </c>
      <c r="L21" s="176">
        <v>0.13372104866472467</v>
      </c>
      <c r="M21" s="177">
        <v>1.6774501636309228E-2</v>
      </c>
    </row>
    <row r="22" spans="2:13" x14ac:dyDescent="0.3">
      <c r="B22" s="192">
        <v>512000</v>
      </c>
      <c r="C22" s="195" t="s">
        <v>19</v>
      </c>
      <c r="D22" s="194">
        <v>260235.54999999996</v>
      </c>
      <c r="E22" s="183">
        <v>34</v>
      </c>
      <c r="F22" s="222">
        <f t="shared" si="0"/>
        <v>14</v>
      </c>
      <c r="G22" s="223" t="s">
        <v>223</v>
      </c>
      <c r="H22" s="175">
        <v>4187.21</v>
      </c>
      <c r="I22" s="175">
        <v>3484.79</v>
      </c>
      <c r="J22" s="175">
        <v>3924</v>
      </c>
      <c r="K22" s="176">
        <v>-6.2860472725275285E-2</v>
      </c>
      <c r="L22" s="176">
        <v>0.12603628913076537</v>
      </c>
      <c r="M22" s="177">
        <v>1.1826889421688316E-2</v>
      </c>
    </row>
    <row r="23" spans="2:13" x14ac:dyDescent="0.3">
      <c r="B23" s="184">
        <v>513000</v>
      </c>
      <c r="C23" s="185" t="s">
        <v>20</v>
      </c>
      <c r="D23" s="186">
        <v>36995.850000000006</v>
      </c>
      <c r="E23" s="183">
        <v>59</v>
      </c>
      <c r="F23" s="222">
        <f t="shared" si="0"/>
        <v>15</v>
      </c>
      <c r="G23" s="223" t="s">
        <v>67</v>
      </c>
      <c r="H23" s="175">
        <v>3046.36</v>
      </c>
      <c r="I23" s="175">
        <v>3251.82</v>
      </c>
      <c r="J23" s="175">
        <v>3917</v>
      </c>
      <c r="K23" s="176">
        <v>0.28579681981118443</v>
      </c>
      <c r="L23" s="176">
        <v>0.20455621774882982</v>
      </c>
      <c r="M23" s="177">
        <v>1.1805791504779088E-2</v>
      </c>
    </row>
    <row r="24" spans="2:13" x14ac:dyDescent="0.3">
      <c r="B24" s="192">
        <v>514000</v>
      </c>
      <c r="C24" s="195" t="s">
        <v>21</v>
      </c>
      <c r="D24" s="194">
        <v>24101.090000000004</v>
      </c>
      <c r="E24" s="183">
        <v>40</v>
      </c>
      <c r="F24" s="222">
        <f t="shared" si="0"/>
        <v>16</v>
      </c>
      <c r="G24" s="223" t="s">
        <v>70</v>
      </c>
      <c r="H24" s="175">
        <v>2161.44</v>
      </c>
      <c r="I24" s="175">
        <v>2391.91</v>
      </c>
      <c r="J24" s="175">
        <v>3561.47</v>
      </c>
      <c r="K24" s="176">
        <v>0.64773021689244192</v>
      </c>
      <c r="L24" s="176">
        <v>0.48896488580255948</v>
      </c>
      <c r="M24" s="177">
        <v>1.0734228304959299E-2</v>
      </c>
    </row>
    <row r="25" spans="2:13" x14ac:dyDescent="0.3">
      <c r="B25" s="192">
        <v>514500</v>
      </c>
      <c r="C25" s="195" t="s">
        <v>104</v>
      </c>
      <c r="D25" s="194">
        <v>24841.91</v>
      </c>
      <c r="E25" s="183">
        <v>63</v>
      </c>
      <c r="F25" s="222">
        <f t="shared" si="0"/>
        <v>17</v>
      </c>
      <c r="G25" s="223" t="s">
        <v>155</v>
      </c>
      <c r="H25" s="175">
        <v>-1373.97</v>
      </c>
      <c r="I25" s="175">
        <v>-1854.52</v>
      </c>
      <c r="J25" s="175">
        <v>2114</v>
      </c>
      <c r="K25" s="176">
        <v>2.5386071020473517</v>
      </c>
      <c r="L25" s="176">
        <v>2.139917606712249</v>
      </c>
      <c r="M25" s="177">
        <v>6.3715709065874371E-3</v>
      </c>
    </row>
    <row r="26" spans="2:13" x14ac:dyDescent="0.3">
      <c r="B26" s="192">
        <v>515000</v>
      </c>
      <c r="C26" s="195" t="s">
        <v>105</v>
      </c>
      <c r="D26" s="194">
        <v>4889.7299999999996</v>
      </c>
      <c r="E26" s="183">
        <v>6</v>
      </c>
      <c r="F26" s="222">
        <f t="shared" si="0"/>
        <v>18</v>
      </c>
      <c r="G26" s="223" t="s">
        <v>68</v>
      </c>
      <c r="H26" s="175">
        <v>796.97</v>
      </c>
      <c r="I26" s="175">
        <v>1137.93</v>
      </c>
      <c r="J26" s="175">
        <v>1450.85</v>
      </c>
      <c r="K26" s="176">
        <v>0.82045748271578578</v>
      </c>
      <c r="L26" s="176">
        <v>0.27499055302171471</v>
      </c>
      <c r="M26" s="177">
        <v>4.3728446782508902E-3</v>
      </c>
    </row>
    <row r="27" spans="2:13" x14ac:dyDescent="0.3">
      <c r="B27" s="192">
        <v>515500</v>
      </c>
      <c r="C27" s="195" t="s">
        <v>106</v>
      </c>
      <c r="D27" s="194">
        <v>5779.579999999999</v>
      </c>
      <c r="E27" s="183">
        <v>18</v>
      </c>
      <c r="F27" s="222">
        <f t="shared" si="0"/>
        <v>19</v>
      </c>
      <c r="G27" s="223" t="s">
        <v>65</v>
      </c>
      <c r="H27" s="175">
        <v>1753.35</v>
      </c>
      <c r="I27" s="175">
        <v>1093.32</v>
      </c>
      <c r="J27" s="175">
        <v>1163.73</v>
      </c>
      <c r="K27" s="176">
        <v>-0.33628197450594577</v>
      </c>
      <c r="L27" s="176">
        <v>6.4400175611897703E-2</v>
      </c>
      <c r="M27" s="177">
        <v>3.5074684063968772E-3</v>
      </c>
    </row>
    <row r="28" spans="2:13" x14ac:dyDescent="0.3">
      <c r="B28" s="192">
        <v>516000</v>
      </c>
      <c r="C28" s="195" t="s">
        <v>107</v>
      </c>
      <c r="D28" s="194">
        <v>12356.360000000002</v>
      </c>
      <c r="E28" s="183">
        <v>38</v>
      </c>
      <c r="F28" s="222">
        <f t="shared" si="0"/>
        <v>20</v>
      </c>
      <c r="G28" s="223" t="s">
        <v>69</v>
      </c>
      <c r="H28" s="175">
        <v>500.26</v>
      </c>
      <c r="I28" s="175">
        <v>468.37</v>
      </c>
      <c r="J28" s="175">
        <v>804.51</v>
      </c>
      <c r="K28" s="176">
        <v>0.60818374445288459</v>
      </c>
      <c r="L28" s="176">
        <v>0.7176804662980123</v>
      </c>
      <c r="M28" s="177">
        <v>2.4247835903777951E-3</v>
      </c>
    </row>
    <row r="29" spans="2:13" x14ac:dyDescent="0.3">
      <c r="B29" s="192">
        <v>516600</v>
      </c>
      <c r="C29" s="195" t="s">
        <v>10</v>
      </c>
      <c r="D29" s="194">
        <v>56190.09</v>
      </c>
      <c r="E29" s="183">
        <v>4</v>
      </c>
      <c r="F29" s="222">
        <f t="shared" si="0"/>
        <v>21</v>
      </c>
      <c r="G29" s="223" t="s">
        <v>207</v>
      </c>
      <c r="H29" s="175">
        <v>1788.69</v>
      </c>
      <c r="I29" s="175">
        <v>398.78</v>
      </c>
      <c r="J29" s="175">
        <v>211</v>
      </c>
      <c r="K29" s="176">
        <v>-0.88203657425266535</v>
      </c>
      <c r="L29" s="176">
        <v>-0.4708862029189026</v>
      </c>
      <c r="M29" s="177">
        <v>6.3595149540678769E-4</v>
      </c>
    </row>
    <row r="30" spans="2:13" x14ac:dyDescent="0.3">
      <c r="B30" s="192">
        <v>517000</v>
      </c>
      <c r="C30" s="195" t="s">
        <v>108</v>
      </c>
      <c r="D30" s="194">
        <v>8316.5399999999991</v>
      </c>
      <c r="E30" s="183">
        <v>33</v>
      </c>
      <c r="F30" s="224">
        <f t="shared" si="0"/>
        <v>22</v>
      </c>
      <c r="G30" s="225" t="s">
        <v>78</v>
      </c>
      <c r="H30" s="175">
        <v>-2131.94</v>
      </c>
      <c r="I30" s="175">
        <v>-193.96</v>
      </c>
      <c r="J30" s="175">
        <v>-105.75</v>
      </c>
      <c r="K30" s="176">
        <v>0.95039729073050838</v>
      </c>
      <c r="L30" s="176">
        <v>0.45478449164776247</v>
      </c>
      <c r="M30" s="177">
        <v>-3.1872924473586636E-4</v>
      </c>
    </row>
    <row r="31" spans="2:13" x14ac:dyDescent="0.3">
      <c r="B31" s="192">
        <v>517500</v>
      </c>
      <c r="C31" s="195" t="s">
        <v>109</v>
      </c>
      <c r="D31" s="194">
        <v>6213.8999999999987</v>
      </c>
      <c r="E31" s="183">
        <v>58</v>
      </c>
      <c r="F31" s="224">
        <f t="shared" si="0"/>
        <v>23</v>
      </c>
      <c r="G31" s="225" t="s">
        <v>154</v>
      </c>
      <c r="H31" s="175">
        <v>-178.26</v>
      </c>
      <c r="I31" s="175">
        <v>-416.59</v>
      </c>
      <c r="J31" s="175">
        <v>-376.58</v>
      </c>
      <c r="K31" s="176">
        <v>-1.1125322562549087</v>
      </c>
      <c r="L31" s="176">
        <v>9.6041671667586814E-2</v>
      </c>
      <c r="M31" s="177">
        <v>-1.1350076499539721E-3</v>
      </c>
    </row>
    <row r="32" spans="2:13" x14ac:dyDescent="0.3">
      <c r="B32" s="192">
        <v>518000</v>
      </c>
      <c r="C32" s="195" t="s">
        <v>110</v>
      </c>
      <c r="D32" s="194">
        <v>13494.8</v>
      </c>
      <c r="E32" s="183">
        <v>60</v>
      </c>
      <c r="F32" s="224">
        <f t="shared" si="0"/>
        <v>24</v>
      </c>
      <c r="G32" s="225" t="s">
        <v>216</v>
      </c>
      <c r="H32" s="175">
        <v>-572.96</v>
      </c>
      <c r="I32" s="175">
        <v>-391.55</v>
      </c>
      <c r="J32" s="175">
        <v>-410.55</v>
      </c>
      <c r="K32" s="176">
        <v>0.28345783300753979</v>
      </c>
      <c r="L32" s="176">
        <v>-4.8525092580768758E-2</v>
      </c>
      <c r="M32" s="177">
        <v>-1.2373928267263351E-3</v>
      </c>
    </row>
    <row r="33" spans="2:13" ht="13.8" customHeight="1" x14ac:dyDescent="0.3">
      <c r="B33" s="184">
        <v>519000</v>
      </c>
      <c r="C33" s="185" t="s">
        <v>11</v>
      </c>
      <c r="D33" s="186">
        <v>99284.709999999992</v>
      </c>
      <c r="E33" s="183">
        <v>62</v>
      </c>
      <c r="F33" s="224">
        <f t="shared" si="0"/>
        <v>25</v>
      </c>
      <c r="G33" s="225" t="s">
        <v>222</v>
      </c>
      <c r="H33" s="175">
        <v>0</v>
      </c>
      <c r="I33" s="175">
        <v>-1395.25</v>
      </c>
      <c r="J33" s="175">
        <v>-1662</v>
      </c>
      <c r="K33" s="176"/>
      <c r="L33" s="176">
        <v>-0.19118437555993539</v>
      </c>
      <c r="M33" s="177">
        <v>-5.0092482718771623E-3</v>
      </c>
    </row>
    <row r="34" spans="2:13" x14ac:dyDescent="0.3">
      <c r="B34" s="192">
        <v>570000</v>
      </c>
      <c r="C34" s="196" t="s">
        <v>22</v>
      </c>
      <c r="D34" s="194">
        <v>159085.51999999999</v>
      </c>
      <c r="E34" s="183">
        <v>61</v>
      </c>
      <c r="F34" s="178">
        <f t="shared" si="0"/>
        <v>26</v>
      </c>
      <c r="G34" s="179" t="s">
        <v>63</v>
      </c>
      <c r="H34" s="180">
        <v>8301.08</v>
      </c>
      <c r="I34" s="180">
        <v>5120.13</v>
      </c>
      <c r="J34" s="180">
        <v>0</v>
      </c>
      <c r="K34" s="181"/>
      <c r="L34" s="181"/>
      <c r="M34" s="181"/>
    </row>
    <row r="35" spans="2:13" x14ac:dyDescent="0.3">
      <c r="B35" s="187"/>
      <c r="C35" s="188" t="s">
        <v>23</v>
      </c>
      <c r="D35" s="189">
        <v>5952.8100000002887</v>
      </c>
      <c r="E35" s="183">
        <v>64</v>
      </c>
      <c r="F35" s="178">
        <f t="shared" si="0"/>
        <v>27</v>
      </c>
      <c r="G35" s="179" t="s">
        <v>73</v>
      </c>
      <c r="H35" s="180">
        <v>461.87</v>
      </c>
      <c r="I35" s="180">
        <v>-667.05</v>
      </c>
      <c r="J35" s="180">
        <v>0</v>
      </c>
      <c r="K35" s="181"/>
      <c r="L35" s="181"/>
      <c r="M35" s="181"/>
    </row>
    <row r="36" spans="2:13" x14ac:dyDescent="0.3">
      <c r="B36" s="187"/>
      <c r="C36" s="190" t="s">
        <v>24</v>
      </c>
      <c r="D36" s="189">
        <v>19163.45</v>
      </c>
      <c r="F36" s="208" t="s">
        <v>74</v>
      </c>
      <c r="G36" s="208"/>
      <c r="H36" s="209">
        <v>330579.74</v>
      </c>
      <c r="I36" s="209">
        <v>289384.11999999988</v>
      </c>
      <c r="J36" s="209">
        <v>331786.30999999994</v>
      </c>
      <c r="K36" s="210">
        <v>3.6498606962420688E-3</v>
      </c>
      <c r="L36" s="210">
        <v>0.14652562828948623</v>
      </c>
      <c r="M36" s="210">
        <v>1.0000000000000004</v>
      </c>
    </row>
    <row r="37" spans="2:13" x14ac:dyDescent="0.3">
      <c r="B37" s="187"/>
      <c r="C37" s="191" t="s">
        <v>25</v>
      </c>
      <c r="D37" s="189">
        <v>153663.56000000017</v>
      </c>
      <c r="I37" s="13" t="s">
        <v>221</v>
      </c>
      <c r="M37" s="161" t="s">
        <v>214</v>
      </c>
    </row>
    <row r="38" spans="2:13" x14ac:dyDescent="0.3">
      <c r="B38" s="192">
        <v>590000</v>
      </c>
      <c r="C38" s="193" t="s">
        <v>26</v>
      </c>
      <c r="D38" s="194">
        <v>331786.30999999994</v>
      </c>
      <c r="H38" s="162"/>
      <c r="M38" s="158" t="s">
        <v>43</v>
      </c>
    </row>
    <row r="39" spans="2:13" x14ac:dyDescent="0.3">
      <c r="B39" s="167" t="s">
        <v>214</v>
      </c>
      <c r="C39" s="17"/>
      <c r="M39" s="159" t="s">
        <v>226</v>
      </c>
    </row>
    <row r="40" spans="2:13" x14ac:dyDescent="0.3">
      <c r="B40" s="167" t="s">
        <v>43</v>
      </c>
      <c r="C40" s="107"/>
      <c r="M40" s="165" t="s">
        <v>227</v>
      </c>
    </row>
    <row r="41" spans="2:13" x14ac:dyDescent="0.3">
      <c r="B41" s="164" t="s">
        <v>111</v>
      </c>
      <c r="C41" s="51"/>
      <c r="M41" s="159" t="s">
        <v>228</v>
      </c>
    </row>
    <row r="42" spans="2:13" x14ac:dyDescent="0.3">
      <c r="G42" s="157" t="s">
        <v>218</v>
      </c>
    </row>
    <row r="43" spans="2:13" x14ac:dyDescent="0.3">
      <c r="G43"/>
    </row>
    <row r="45" spans="2:13" x14ac:dyDescent="0.3">
      <c r="E45"/>
    </row>
    <row r="46" spans="2:13" x14ac:dyDescent="0.3">
      <c r="E46"/>
    </row>
    <row r="47" spans="2:13" x14ac:dyDescent="0.3">
      <c r="E47"/>
    </row>
    <row r="48" spans="2:13" x14ac:dyDescent="0.3">
      <c r="C48"/>
      <c r="D48"/>
      <c r="E48"/>
    </row>
    <row r="49" spans="3:5" x14ac:dyDescent="0.3">
      <c r="C49"/>
      <c r="D49"/>
      <c r="E49"/>
    </row>
    <row r="50" spans="3:5" x14ac:dyDescent="0.3">
      <c r="C50"/>
      <c r="D50"/>
      <c r="E50"/>
    </row>
    <row r="51" spans="3:5" x14ac:dyDescent="0.3">
      <c r="C51"/>
      <c r="D51"/>
      <c r="E51"/>
    </row>
    <row r="52" spans="3:5" x14ac:dyDescent="0.3">
      <c r="C52"/>
      <c r="D52"/>
      <c r="E52"/>
    </row>
    <row r="53" spans="3:5" x14ac:dyDescent="0.3">
      <c r="C53"/>
      <c r="D53"/>
      <c r="E53"/>
    </row>
    <row r="54" spans="3:5" x14ac:dyDescent="0.3">
      <c r="C54"/>
      <c r="D54"/>
      <c r="E54"/>
    </row>
    <row r="55" spans="3:5" x14ac:dyDescent="0.3">
      <c r="C55"/>
      <c r="D55"/>
      <c r="E55"/>
    </row>
    <row r="56" spans="3:5" x14ac:dyDescent="0.3">
      <c r="C56"/>
      <c r="D56"/>
      <c r="E56"/>
    </row>
    <row r="57" spans="3:5" x14ac:dyDescent="0.3">
      <c r="C57"/>
      <c r="D57"/>
      <c r="E57"/>
    </row>
    <row r="58" spans="3:5" x14ac:dyDescent="0.3">
      <c r="C58"/>
      <c r="D58"/>
      <c r="E58"/>
    </row>
    <row r="59" spans="3:5" x14ac:dyDescent="0.3">
      <c r="C59"/>
      <c r="D59"/>
      <c r="E59"/>
    </row>
    <row r="60" spans="3:5" x14ac:dyDescent="0.3">
      <c r="C60"/>
      <c r="D60"/>
      <c r="E60"/>
    </row>
    <row r="61" spans="3:5" x14ac:dyDescent="0.3">
      <c r="C61"/>
      <c r="D61"/>
      <c r="E61"/>
    </row>
    <row r="62" spans="3:5" x14ac:dyDescent="0.3">
      <c r="C62"/>
      <c r="D62"/>
      <c r="E62"/>
    </row>
    <row r="63" spans="3:5" x14ac:dyDescent="0.3">
      <c r="C63"/>
      <c r="D63"/>
      <c r="E63"/>
    </row>
    <row r="64" spans="3:5" x14ac:dyDescent="0.3">
      <c r="C64"/>
      <c r="D64"/>
      <c r="E64"/>
    </row>
    <row r="65" spans="3:5" x14ac:dyDescent="0.3">
      <c r="C65"/>
      <c r="D65"/>
      <c r="E65"/>
    </row>
    <row r="66" spans="3:5" x14ac:dyDescent="0.3">
      <c r="C66"/>
      <c r="D66"/>
      <c r="E66"/>
    </row>
    <row r="67" spans="3:5" x14ac:dyDescent="0.3">
      <c r="C67"/>
      <c r="D67"/>
      <c r="E67"/>
    </row>
    <row r="68" spans="3:5" x14ac:dyDescent="0.3">
      <c r="C68"/>
      <c r="D68"/>
      <c r="E68"/>
    </row>
    <row r="69" spans="3:5" x14ac:dyDescent="0.3">
      <c r="C69"/>
      <c r="D69"/>
      <c r="E69"/>
    </row>
    <row r="70" spans="3:5" x14ac:dyDescent="0.3">
      <c r="C70"/>
      <c r="D70"/>
      <c r="E70"/>
    </row>
    <row r="71" spans="3:5" x14ac:dyDescent="0.3">
      <c r="C71"/>
      <c r="D71"/>
      <c r="E71"/>
    </row>
    <row r="72" spans="3:5" x14ac:dyDescent="0.3">
      <c r="C72"/>
      <c r="D72"/>
      <c r="E72"/>
    </row>
    <row r="73" spans="3:5" x14ac:dyDescent="0.3">
      <c r="C73"/>
      <c r="D73"/>
      <c r="E73"/>
    </row>
    <row r="74" spans="3:5" x14ac:dyDescent="0.3">
      <c r="C74"/>
      <c r="D74"/>
      <c r="E74"/>
    </row>
    <row r="75" spans="3:5" x14ac:dyDescent="0.3">
      <c r="C75"/>
      <c r="D75"/>
    </row>
    <row r="76" spans="3:5" x14ac:dyDescent="0.3">
      <c r="C76"/>
      <c r="D76"/>
    </row>
    <row r="77" spans="3:5" x14ac:dyDescent="0.3">
      <c r="C77"/>
      <c r="D77"/>
    </row>
  </sheetData>
  <sortState ref="E10:M33">
    <sortCondition descending="1" ref="J10:J33"/>
  </sortState>
  <mergeCells count="3">
    <mergeCell ref="F6:M6"/>
    <mergeCell ref="F8:G8"/>
    <mergeCell ref="B6:D6"/>
  </mergeCells>
  <conditionalFormatting sqref="K9:L29">
    <cfRule type="cellIs" dxfId="36" priority="5" operator="lessThan">
      <formula>0</formula>
    </cfRule>
  </conditionalFormatting>
  <conditionalFormatting sqref="K30:L33">
    <cfRule type="cellIs" dxfId="35" priority="3" operator="lessThan">
      <formula>0</formula>
    </cfRule>
  </conditionalFormatting>
  <conditionalFormatting sqref="J9:J3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:J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M71"/>
  <sheetViews>
    <sheetView showGridLines="0" zoomScale="55" zoomScaleNormal="55" workbookViewId="0">
      <pane xSplit="3" ySplit="9" topLeftCell="O40" activePane="bottomRight" state="frozen"/>
      <selection pane="topRight" activeCell="D1" sqref="D1"/>
      <selection pane="bottomLeft" activeCell="A10" sqref="A10"/>
      <selection pane="bottomRight"/>
    </sheetView>
  </sheetViews>
  <sheetFormatPr baseColWidth="10" defaultColWidth="0" defaultRowHeight="12" x14ac:dyDescent="0.25"/>
  <cols>
    <col min="1" max="1" width="4.5546875" style="57" customWidth="1"/>
    <col min="2" max="2" width="17.21875" style="57" customWidth="1"/>
    <col min="3" max="3" width="66.77734375" style="57" customWidth="1"/>
    <col min="4" max="4" width="11.21875" style="57" bestFit="1" customWidth="1"/>
    <col min="5" max="5" width="13" style="57" customWidth="1"/>
    <col min="6" max="6" width="10.77734375" style="57" customWidth="1"/>
    <col min="7" max="7" width="11.6640625" style="57" bestFit="1" customWidth="1"/>
    <col min="8" max="8" width="13.21875" style="57" bestFit="1" customWidth="1"/>
    <col min="9" max="9" width="10.77734375" style="57" customWidth="1"/>
    <col min="10" max="10" width="18.33203125" style="57" bestFit="1" customWidth="1"/>
    <col min="11" max="12" width="10.77734375" style="57" customWidth="1"/>
    <col min="13" max="13" width="11.33203125" style="57" customWidth="1"/>
    <col min="14" max="14" width="13.44140625" style="57" bestFit="1" customWidth="1"/>
    <col min="15" max="15" width="18.33203125" style="57" bestFit="1" customWidth="1"/>
    <col min="16" max="16" width="10.77734375" style="57" customWidth="1"/>
    <col min="17" max="17" width="19.109375" style="57" bestFit="1" customWidth="1"/>
    <col min="18" max="19" width="10.77734375" style="57" customWidth="1"/>
    <col min="20" max="20" width="13.88671875" style="57" bestFit="1" customWidth="1"/>
    <col min="21" max="24" width="10.77734375" style="57" customWidth="1"/>
    <col min="25" max="25" width="12.5546875" style="57" customWidth="1"/>
    <col min="26" max="27" width="11.5546875" style="57" customWidth="1"/>
    <col min="28" max="35" width="10.77734375" style="57" customWidth="1"/>
    <col min="36" max="36" width="11.33203125" style="57" customWidth="1"/>
    <col min="37" max="37" width="13.44140625" style="57" customWidth="1"/>
    <col min="38" max="38" width="9.33203125" style="57" customWidth="1"/>
    <col min="39" max="39" width="0" style="57" hidden="1" customWidth="1"/>
    <col min="40" max="16384" width="9.33203125" style="57" hidden="1"/>
  </cols>
  <sheetData>
    <row r="1" spans="1:38" ht="14.4" x14ac:dyDescent="0.3">
      <c r="A1" s="56"/>
      <c r="B1" s="41"/>
    </row>
    <row r="2" spans="1:38" ht="15.6" x14ac:dyDescent="0.3">
      <c r="A2" s="41"/>
      <c r="B2" s="58"/>
      <c r="C2" s="14" t="s">
        <v>2</v>
      </c>
    </row>
    <row r="3" spans="1:38" ht="15.6" x14ac:dyDescent="0.3">
      <c r="A3" s="41"/>
      <c r="B3" s="58"/>
      <c r="C3" s="14" t="s">
        <v>1</v>
      </c>
    </row>
    <row r="4" spans="1:38" ht="16.2" thickBot="1" x14ac:dyDescent="0.35">
      <c r="A4" s="41"/>
      <c r="B4" s="16"/>
      <c r="C4" s="16" t="s">
        <v>3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8" ht="15" thickTop="1" x14ac:dyDescent="0.3">
      <c r="A5" s="41"/>
      <c r="B5" s="3"/>
      <c r="C5" s="59"/>
    </row>
    <row r="6" spans="1:38" ht="13.2" x14ac:dyDescent="0.25">
      <c r="B6" s="282" t="s">
        <v>177</v>
      </c>
      <c r="C6" s="282"/>
    </row>
    <row r="7" spans="1:38" x14ac:dyDescent="0.25">
      <c r="B7" s="60"/>
      <c r="D7" s="169">
        <v>3</v>
      </c>
      <c r="E7" s="169">
        <v>4</v>
      </c>
      <c r="F7" s="169">
        <v>5</v>
      </c>
      <c r="G7" s="169">
        <v>6</v>
      </c>
      <c r="H7" s="169">
        <v>7</v>
      </c>
      <c r="I7" s="169">
        <v>8</v>
      </c>
      <c r="J7" s="169">
        <v>9</v>
      </c>
      <c r="K7" s="169">
        <v>10</v>
      </c>
      <c r="L7" s="169">
        <v>11</v>
      </c>
      <c r="M7" s="169">
        <v>12</v>
      </c>
      <c r="N7" s="169">
        <v>13</v>
      </c>
      <c r="O7" s="169">
        <v>14</v>
      </c>
      <c r="P7" s="169">
        <v>15</v>
      </c>
      <c r="Q7" s="169">
        <v>16</v>
      </c>
      <c r="R7" s="169">
        <v>17</v>
      </c>
      <c r="S7" s="169">
        <v>18</v>
      </c>
      <c r="T7" s="169">
        <v>19</v>
      </c>
      <c r="U7" s="169">
        <v>20</v>
      </c>
      <c r="V7" s="169">
        <v>21</v>
      </c>
      <c r="W7" s="169">
        <v>22</v>
      </c>
      <c r="X7" s="169">
        <v>23</v>
      </c>
      <c r="Y7" s="169">
        <v>24</v>
      </c>
      <c r="Z7" s="169">
        <v>25</v>
      </c>
      <c r="AA7" s="169">
        <v>26</v>
      </c>
      <c r="AB7" s="169">
        <v>27</v>
      </c>
      <c r="AC7" s="169">
        <v>28</v>
      </c>
      <c r="AD7" s="169">
        <v>29</v>
      </c>
      <c r="AE7" s="169">
        <v>30</v>
      </c>
      <c r="AF7" s="169">
        <v>31</v>
      </c>
      <c r="AG7" s="169">
        <v>32</v>
      </c>
      <c r="AH7" s="169">
        <v>33</v>
      </c>
      <c r="AI7" s="169">
        <v>34</v>
      </c>
      <c r="AJ7" s="169"/>
      <c r="AK7" s="170"/>
    </row>
    <row r="8" spans="1:38" ht="12.75" customHeight="1" x14ac:dyDescent="0.25">
      <c r="B8" s="286" t="s">
        <v>149</v>
      </c>
      <c r="C8" s="197" t="s">
        <v>150</v>
      </c>
      <c r="D8" s="198">
        <v>3</v>
      </c>
      <c r="E8" s="198">
        <v>4</v>
      </c>
      <c r="F8" s="198">
        <v>6</v>
      </c>
      <c r="G8" s="198">
        <v>7</v>
      </c>
      <c r="H8" s="198">
        <v>12</v>
      </c>
      <c r="I8" s="198">
        <v>15</v>
      </c>
      <c r="J8" s="198">
        <v>16</v>
      </c>
      <c r="K8" s="198">
        <v>18</v>
      </c>
      <c r="L8" s="198">
        <v>19</v>
      </c>
      <c r="M8" s="198">
        <v>20</v>
      </c>
      <c r="N8" s="198">
        <v>21</v>
      </c>
      <c r="O8" s="198">
        <v>22</v>
      </c>
      <c r="P8" s="198">
        <v>23</v>
      </c>
      <c r="Q8" s="198">
        <v>24</v>
      </c>
      <c r="R8" s="198">
        <v>25</v>
      </c>
      <c r="S8" s="198">
        <v>27</v>
      </c>
      <c r="T8" s="198">
        <v>31</v>
      </c>
      <c r="U8" s="198">
        <v>33</v>
      </c>
      <c r="V8" s="198">
        <v>34</v>
      </c>
      <c r="W8" s="198">
        <v>38</v>
      </c>
      <c r="X8" s="198">
        <v>39</v>
      </c>
      <c r="Y8" s="198">
        <v>40</v>
      </c>
      <c r="Z8" s="198">
        <v>42</v>
      </c>
      <c r="AA8" s="198">
        <v>49</v>
      </c>
      <c r="AB8" s="198">
        <v>56</v>
      </c>
      <c r="AC8" s="198">
        <v>57</v>
      </c>
      <c r="AD8" s="198">
        <v>58</v>
      </c>
      <c r="AE8" s="198">
        <v>59</v>
      </c>
      <c r="AF8" s="198">
        <v>60</v>
      </c>
      <c r="AG8" s="198">
        <v>61</v>
      </c>
      <c r="AH8" s="198">
        <v>62</v>
      </c>
      <c r="AI8" s="198">
        <v>63</v>
      </c>
      <c r="AJ8" s="198">
        <v>64</v>
      </c>
      <c r="AK8" s="284" t="s">
        <v>74</v>
      </c>
    </row>
    <row r="9" spans="1:38" ht="36" x14ac:dyDescent="0.25">
      <c r="B9" s="287"/>
      <c r="C9" s="199" t="s">
        <v>151</v>
      </c>
      <c r="D9" s="200" t="s">
        <v>61</v>
      </c>
      <c r="E9" s="200" t="s">
        <v>207</v>
      </c>
      <c r="F9" s="200" t="s">
        <v>68</v>
      </c>
      <c r="G9" s="200" t="s">
        <v>66</v>
      </c>
      <c r="H9" s="200" t="s">
        <v>71</v>
      </c>
      <c r="I9" s="200" t="s">
        <v>79</v>
      </c>
      <c r="J9" s="200" t="s">
        <v>55</v>
      </c>
      <c r="K9" s="200" t="s">
        <v>65</v>
      </c>
      <c r="L9" s="200" t="s">
        <v>152</v>
      </c>
      <c r="M9" s="200" t="s">
        <v>58</v>
      </c>
      <c r="N9" s="200" t="s">
        <v>59</v>
      </c>
      <c r="O9" s="200" t="s">
        <v>60</v>
      </c>
      <c r="P9" s="200" t="s">
        <v>206</v>
      </c>
      <c r="Q9" s="200" t="s">
        <v>75</v>
      </c>
      <c r="R9" s="201" t="s">
        <v>64</v>
      </c>
      <c r="S9" s="201" t="s">
        <v>76</v>
      </c>
      <c r="T9" s="201" t="s">
        <v>56</v>
      </c>
      <c r="U9" s="201" t="s">
        <v>63</v>
      </c>
      <c r="V9" s="201" t="s">
        <v>223</v>
      </c>
      <c r="W9" s="201" t="s">
        <v>69</v>
      </c>
      <c r="X9" s="201" t="s">
        <v>62</v>
      </c>
      <c r="Y9" s="201" t="s">
        <v>70</v>
      </c>
      <c r="Z9" s="201" t="s">
        <v>57</v>
      </c>
      <c r="AA9" s="201" t="s">
        <v>153</v>
      </c>
      <c r="AB9" s="201" t="s">
        <v>77</v>
      </c>
      <c r="AC9" s="201" t="s">
        <v>72</v>
      </c>
      <c r="AD9" s="201" t="s">
        <v>73</v>
      </c>
      <c r="AE9" s="201" t="s">
        <v>67</v>
      </c>
      <c r="AF9" s="201" t="s">
        <v>78</v>
      </c>
      <c r="AG9" s="201" t="s">
        <v>148</v>
      </c>
      <c r="AH9" s="201" t="s">
        <v>154</v>
      </c>
      <c r="AI9" s="201" t="s">
        <v>155</v>
      </c>
      <c r="AJ9" s="202" t="s">
        <v>222</v>
      </c>
      <c r="AK9" s="285"/>
    </row>
    <row r="10" spans="1:38" ht="14.4" x14ac:dyDescent="0.25">
      <c r="A10" s="61"/>
      <c r="B10" s="62">
        <v>300000</v>
      </c>
      <c r="C10" s="63" t="s">
        <v>6</v>
      </c>
      <c r="D10" s="64">
        <v>93215.52</v>
      </c>
      <c r="E10" s="64">
        <v>59679</v>
      </c>
      <c r="F10" s="64">
        <v>14823.51</v>
      </c>
      <c r="G10" s="64">
        <v>184431.56</v>
      </c>
      <c r="H10" s="64">
        <v>250253.29</v>
      </c>
      <c r="I10" s="64"/>
      <c r="J10" s="64">
        <v>103162</v>
      </c>
      <c r="K10" s="64">
        <v>54725.22</v>
      </c>
      <c r="L10" s="64"/>
      <c r="M10" s="64">
        <v>56805.42</v>
      </c>
      <c r="N10" s="64">
        <v>234075.94</v>
      </c>
      <c r="O10" s="64">
        <v>295777.94</v>
      </c>
      <c r="P10" s="64">
        <v>72737</v>
      </c>
      <c r="Q10" s="64">
        <v>182211.46</v>
      </c>
      <c r="R10" s="64">
        <v>32927.51</v>
      </c>
      <c r="S10" s="64"/>
      <c r="T10" s="64">
        <v>459440.01</v>
      </c>
      <c r="U10" s="64"/>
      <c r="V10" s="64">
        <v>50145</v>
      </c>
      <c r="W10" s="64">
        <v>17887.72</v>
      </c>
      <c r="X10" s="64">
        <v>42085.67</v>
      </c>
      <c r="Y10" s="64">
        <v>55100.6</v>
      </c>
      <c r="Z10" s="64">
        <v>200709.92</v>
      </c>
      <c r="AA10" s="64"/>
      <c r="AB10" s="64"/>
      <c r="AC10" s="64"/>
      <c r="AD10" s="64"/>
      <c r="AE10" s="64">
        <v>22815.48</v>
      </c>
      <c r="AF10" s="64">
        <v>14374.47</v>
      </c>
      <c r="AG10" s="64">
        <v>10792.6</v>
      </c>
      <c r="AH10" s="64">
        <v>9360</v>
      </c>
      <c r="AI10" s="64">
        <v>6948.76</v>
      </c>
      <c r="AJ10" s="64">
        <v>20989</v>
      </c>
      <c r="AK10" s="64">
        <f>+SUM(D10:AJ10)</f>
        <v>2545474.6</v>
      </c>
      <c r="AL10" s="61"/>
    </row>
    <row r="11" spans="1:38" ht="14.4" x14ac:dyDescent="0.25">
      <c r="A11" s="61"/>
      <c r="B11" s="62">
        <v>400000</v>
      </c>
      <c r="C11" s="63" t="s">
        <v>7</v>
      </c>
      <c r="D11" s="64">
        <v>43454.1</v>
      </c>
      <c r="E11" s="64">
        <v>6030</v>
      </c>
      <c r="F11" s="64">
        <v>8236.11</v>
      </c>
      <c r="G11" s="64">
        <v>26695.93</v>
      </c>
      <c r="H11" s="64">
        <v>129540.07</v>
      </c>
      <c r="I11" s="64"/>
      <c r="J11" s="64">
        <v>133435</v>
      </c>
      <c r="K11" s="64">
        <v>18074.16</v>
      </c>
      <c r="L11" s="64"/>
      <c r="M11" s="64">
        <v>48292.7</v>
      </c>
      <c r="N11" s="64">
        <v>55009.31</v>
      </c>
      <c r="O11" s="64">
        <v>119038.33</v>
      </c>
      <c r="P11" s="64">
        <v>23197</v>
      </c>
      <c r="Q11" s="64">
        <v>73747.41</v>
      </c>
      <c r="R11" s="64">
        <v>26865.4</v>
      </c>
      <c r="S11" s="64"/>
      <c r="T11" s="64">
        <v>220603.17</v>
      </c>
      <c r="U11" s="64"/>
      <c r="V11" s="64">
        <v>11982</v>
      </c>
      <c r="W11" s="64">
        <v>12069.58</v>
      </c>
      <c r="X11" s="64">
        <v>25507.759999999998</v>
      </c>
      <c r="Y11" s="64">
        <v>28898.560000000001</v>
      </c>
      <c r="Z11" s="64">
        <v>83991.88</v>
      </c>
      <c r="AA11" s="64"/>
      <c r="AB11" s="64"/>
      <c r="AC11" s="64"/>
      <c r="AD11" s="64"/>
      <c r="AE11" s="64">
        <v>15075.35</v>
      </c>
      <c r="AF11" s="64">
        <v>8853.2000000000007</v>
      </c>
      <c r="AG11" s="64">
        <v>2074.48</v>
      </c>
      <c r="AH11" s="64">
        <v>6446.18</v>
      </c>
      <c r="AI11" s="64">
        <v>276.32</v>
      </c>
      <c r="AJ11" s="64">
        <v>593</v>
      </c>
      <c r="AK11" s="64">
        <f t="shared" ref="AK11:AK65" si="0">+SUM(D11:AJ11)</f>
        <v>1127987.0000000002</v>
      </c>
      <c r="AL11" s="61"/>
    </row>
    <row r="12" spans="1:38" ht="14.4" x14ac:dyDescent="0.25">
      <c r="A12" s="61"/>
      <c r="B12" s="65">
        <v>410300</v>
      </c>
      <c r="C12" s="66" t="s">
        <v>156</v>
      </c>
      <c r="D12" s="67">
        <v>1428.74</v>
      </c>
      <c r="E12" s="67">
        <v>227</v>
      </c>
      <c r="F12" s="67">
        <v>51.94</v>
      </c>
      <c r="G12" s="67">
        <v>60.94</v>
      </c>
      <c r="H12" s="67">
        <v>33.520000000000003</v>
      </c>
      <c r="I12" s="67"/>
      <c r="J12" s="67">
        <v>1327</v>
      </c>
      <c r="K12" s="67">
        <v>239.87</v>
      </c>
      <c r="L12" s="67"/>
      <c r="M12" s="67">
        <v>2153.4699999999998</v>
      </c>
      <c r="N12" s="67">
        <v>53.6</v>
      </c>
      <c r="O12" s="67">
        <v>740.47</v>
      </c>
      <c r="P12" s="67">
        <v>999</v>
      </c>
      <c r="Q12" s="67">
        <v>3413.41</v>
      </c>
      <c r="R12" s="67">
        <v>646.63</v>
      </c>
      <c r="S12" s="67"/>
      <c r="T12" s="67">
        <v>3940.91</v>
      </c>
      <c r="U12" s="67"/>
      <c r="V12" s="67">
        <v>317</v>
      </c>
      <c r="W12" s="67">
        <v>57.89</v>
      </c>
      <c r="X12" s="67">
        <v>0</v>
      </c>
      <c r="Y12" s="67">
        <v>51.07</v>
      </c>
      <c r="Z12" s="67">
        <v>904.01</v>
      </c>
      <c r="AA12" s="67"/>
      <c r="AB12" s="67"/>
      <c r="AC12" s="67"/>
      <c r="AD12" s="67"/>
      <c r="AE12" s="67" t="s">
        <v>229</v>
      </c>
      <c r="AF12" s="67">
        <v>282.45</v>
      </c>
      <c r="AG12" s="67">
        <v>0</v>
      </c>
      <c r="AH12" s="67">
        <v>0</v>
      </c>
      <c r="AI12" s="67">
        <v>165.72</v>
      </c>
      <c r="AJ12" s="67">
        <v>448</v>
      </c>
      <c r="AK12" s="67">
        <f t="shared" si="0"/>
        <v>17542.64</v>
      </c>
      <c r="AL12" s="61"/>
    </row>
    <row r="13" spans="1:38" ht="14.4" x14ac:dyDescent="0.25">
      <c r="A13" s="61"/>
      <c r="B13" s="65">
        <v>410400</v>
      </c>
      <c r="C13" s="66" t="s">
        <v>157</v>
      </c>
      <c r="D13" s="67">
        <v>0</v>
      </c>
      <c r="E13" s="67">
        <v>0</v>
      </c>
      <c r="F13" s="67">
        <v>0</v>
      </c>
      <c r="G13" s="67"/>
      <c r="H13" s="67">
        <v>0</v>
      </c>
      <c r="I13" s="67"/>
      <c r="J13" s="67">
        <v>0</v>
      </c>
      <c r="K13" s="67">
        <v>0</v>
      </c>
      <c r="L13" s="67"/>
      <c r="M13" s="67">
        <v>0</v>
      </c>
      <c r="N13" s="67"/>
      <c r="O13" s="67">
        <v>0</v>
      </c>
      <c r="P13" s="67">
        <v>0</v>
      </c>
      <c r="Q13" s="67">
        <v>0</v>
      </c>
      <c r="R13" s="67">
        <v>0</v>
      </c>
      <c r="S13" s="67"/>
      <c r="T13" s="67">
        <v>0</v>
      </c>
      <c r="U13" s="67"/>
      <c r="V13" s="67">
        <v>0</v>
      </c>
      <c r="W13" s="67">
        <v>0</v>
      </c>
      <c r="X13" s="67">
        <v>25.99</v>
      </c>
      <c r="Y13" s="67"/>
      <c r="Z13" s="67">
        <v>0</v>
      </c>
      <c r="AA13" s="67"/>
      <c r="AB13" s="67"/>
      <c r="AC13" s="67"/>
      <c r="AD13" s="67"/>
      <c r="AE13" s="67">
        <v>78.27</v>
      </c>
      <c r="AF13" s="67"/>
      <c r="AG13" s="67">
        <v>0</v>
      </c>
      <c r="AH13" s="67">
        <v>0</v>
      </c>
      <c r="AI13" s="67">
        <v>0</v>
      </c>
      <c r="AJ13" s="67"/>
      <c r="AK13" s="67">
        <f t="shared" si="0"/>
        <v>104.25999999999999</v>
      </c>
      <c r="AL13" s="61"/>
    </row>
    <row r="14" spans="1:38" ht="14.4" x14ac:dyDescent="0.25">
      <c r="A14" s="61"/>
      <c r="B14" s="65">
        <v>410500</v>
      </c>
      <c r="C14" s="66" t="s">
        <v>158</v>
      </c>
      <c r="D14" s="67">
        <v>0</v>
      </c>
      <c r="E14" s="67">
        <v>0</v>
      </c>
      <c r="F14" s="67">
        <v>0</v>
      </c>
      <c r="G14" s="67"/>
      <c r="H14" s="67">
        <v>0</v>
      </c>
      <c r="I14" s="67"/>
      <c r="J14" s="67">
        <v>0</v>
      </c>
      <c r="K14" s="67">
        <v>0</v>
      </c>
      <c r="L14" s="67"/>
      <c r="M14" s="67">
        <v>0</v>
      </c>
      <c r="N14" s="67"/>
      <c r="O14" s="67">
        <v>0</v>
      </c>
      <c r="P14" s="67">
        <v>0</v>
      </c>
      <c r="Q14" s="67">
        <v>0</v>
      </c>
      <c r="R14" s="67">
        <v>0</v>
      </c>
      <c r="S14" s="67"/>
      <c r="T14" s="67">
        <v>0</v>
      </c>
      <c r="U14" s="67"/>
      <c r="V14" s="67">
        <v>0</v>
      </c>
      <c r="W14" s="67">
        <v>0</v>
      </c>
      <c r="X14" s="67">
        <v>0</v>
      </c>
      <c r="Y14" s="67"/>
      <c r="Z14" s="67">
        <v>0</v>
      </c>
      <c r="AA14" s="67"/>
      <c r="AB14" s="67"/>
      <c r="AC14" s="67"/>
      <c r="AD14" s="67"/>
      <c r="AE14" s="67"/>
      <c r="AF14" s="67"/>
      <c r="AG14" s="67">
        <v>0</v>
      </c>
      <c r="AH14" s="67">
        <v>0</v>
      </c>
      <c r="AI14" s="67">
        <v>0</v>
      </c>
      <c r="AJ14" s="67"/>
      <c r="AK14" s="67">
        <f t="shared" si="0"/>
        <v>0</v>
      </c>
      <c r="AL14" s="61"/>
    </row>
    <row r="15" spans="1:38" ht="14.4" x14ac:dyDescent="0.25">
      <c r="A15" s="61"/>
      <c r="B15" s="65">
        <v>410600</v>
      </c>
      <c r="C15" s="66" t="s">
        <v>159</v>
      </c>
      <c r="D15" s="67">
        <v>0</v>
      </c>
      <c r="E15" s="67">
        <v>0</v>
      </c>
      <c r="F15" s="67">
        <v>0</v>
      </c>
      <c r="G15" s="67"/>
      <c r="H15" s="67">
        <v>0</v>
      </c>
      <c r="I15" s="67"/>
      <c r="J15" s="67">
        <v>0</v>
      </c>
      <c r="K15" s="67">
        <v>0</v>
      </c>
      <c r="L15" s="67"/>
      <c r="M15" s="67">
        <v>0</v>
      </c>
      <c r="N15" s="67"/>
      <c r="O15" s="67">
        <v>0</v>
      </c>
      <c r="P15" s="67">
        <v>0</v>
      </c>
      <c r="Q15" s="67">
        <v>0</v>
      </c>
      <c r="R15" s="67">
        <v>0</v>
      </c>
      <c r="S15" s="67"/>
      <c r="T15" s="67">
        <v>0</v>
      </c>
      <c r="U15" s="67"/>
      <c r="V15" s="67">
        <v>0</v>
      </c>
      <c r="W15" s="67">
        <v>0</v>
      </c>
      <c r="X15" s="67">
        <v>0</v>
      </c>
      <c r="Y15" s="67"/>
      <c r="Z15" s="67">
        <v>0</v>
      </c>
      <c r="AA15" s="67"/>
      <c r="AB15" s="67"/>
      <c r="AC15" s="67"/>
      <c r="AD15" s="67"/>
      <c r="AE15" s="67"/>
      <c r="AF15" s="67"/>
      <c r="AG15" s="67">
        <v>0</v>
      </c>
      <c r="AH15" s="67">
        <v>0</v>
      </c>
      <c r="AI15" s="67">
        <v>0</v>
      </c>
      <c r="AJ15" s="67"/>
      <c r="AK15" s="67">
        <f t="shared" si="0"/>
        <v>0</v>
      </c>
      <c r="AL15" s="61"/>
    </row>
    <row r="16" spans="1:38" ht="14.4" x14ac:dyDescent="0.25">
      <c r="A16" s="61"/>
      <c r="B16" s="65">
        <v>410700</v>
      </c>
      <c r="C16" s="66" t="s">
        <v>160</v>
      </c>
      <c r="D16" s="67">
        <v>617.64</v>
      </c>
      <c r="E16" s="67">
        <v>0</v>
      </c>
      <c r="F16" s="67">
        <v>212.8</v>
      </c>
      <c r="G16" s="67">
        <v>260.75</v>
      </c>
      <c r="H16" s="67">
        <v>2407.0100000000002</v>
      </c>
      <c r="I16" s="67"/>
      <c r="J16" s="67">
        <v>1174</v>
      </c>
      <c r="K16" s="67">
        <v>538.24</v>
      </c>
      <c r="L16" s="67"/>
      <c r="M16" s="67">
        <v>4421.04</v>
      </c>
      <c r="N16" s="67">
        <v>623.25</v>
      </c>
      <c r="O16" s="67">
        <v>0</v>
      </c>
      <c r="P16" s="67">
        <v>0</v>
      </c>
      <c r="Q16" s="67">
        <v>0</v>
      </c>
      <c r="R16" s="67">
        <v>338.18</v>
      </c>
      <c r="S16" s="67"/>
      <c r="T16" s="67">
        <v>58.16</v>
      </c>
      <c r="U16" s="67"/>
      <c r="V16" s="67">
        <v>1380</v>
      </c>
      <c r="W16" s="67">
        <v>242.1</v>
      </c>
      <c r="X16" s="67">
        <v>1205.73</v>
      </c>
      <c r="Y16" s="67">
        <v>78.83</v>
      </c>
      <c r="Z16" s="67">
        <v>4188.72</v>
      </c>
      <c r="AA16" s="67"/>
      <c r="AB16" s="67"/>
      <c r="AC16" s="67"/>
      <c r="AD16" s="67"/>
      <c r="AE16" s="67">
        <v>450.04</v>
      </c>
      <c r="AF16" s="67"/>
      <c r="AG16" s="67">
        <v>0</v>
      </c>
      <c r="AH16" s="67">
        <v>0</v>
      </c>
      <c r="AI16" s="67">
        <v>0</v>
      </c>
      <c r="AJ16" s="67"/>
      <c r="AK16" s="67">
        <f t="shared" si="0"/>
        <v>18196.490000000002</v>
      </c>
      <c r="AL16" s="61"/>
    </row>
    <row r="17" spans="1:38" ht="14.4" x14ac:dyDescent="0.25">
      <c r="A17" s="61"/>
      <c r="B17" s="65">
        <v>410800</v>
      </c>
      <c r="C17" s="66" t="s">
        <v>161</v>
      </c>
      <c r="D17" s="67">
        <v>1232.94</v>
      </c>
      <c r="E17" s="67">
        <v>865</v>
      </c>
      <c r="F17" s="67">
        <v>0</v>
      </c>
      <c r="G17" s="67">
        <v>2618.77</v>
      </c>
      <c r="H17" s="67">
        <v>1550.68</v>
      </c>
      <c r="I17" s="67"/>
      <c r="J17" s="67">
        <v>2299</v>
      </c>
      <c r="K17" s="67">
        <v>1751.03</v>
      </c>
      <c r="L17" s="67"/>
      <c r="M17" s="67">
        <v>0</v>
      </c>
      <c r="N17" s="67">
        <v>1464.43</v>
      </c>
      <c r="O17" s="67">
        <v>6874.86</v>
      </c>
      <c r="P17" s="67">
        <v>798</v>
      </c>
      <c r="Q17" s="67">
        <v>0</v>
      </c>
      <c r="R17" s="67">
        <v>0</v>
      </c>
      <c r="S17" s="67"/>
      <c r="T17" s="67">
        <v>0</v>
      </c>
      <c r="U17" s="67"/>
      <c r="V17" s="67">
        <v>80</v>
      </c>
      <c r="W17" s="67">
        <v>10.31</v>
      </c>
      <c r="X17" s="67">
        <v>168.05</v>
      </c>
      <c r="Y17" s="67">
        <v>618.51</v>
      </c>
      <c r="Z17" s="67">
        <v>4544.76</v>
      </c>
      <c r="AA17" s="67"/>
      <c r="AB17" s="67"/>
      <c r="AC17" s="67"/>
      <c r="AD17" s="67"/>
      <c r="AE17" s="67">
        <v>1544.89</v>
      </c>
      <c r="AF17" s="67"/>
      <c r="AG17" s="67">
        <v>0</v>
      </c>
      <c r="AH17" s="67">
        <v>25.7</v>
      </c>
      <c r="AI17" s="67">
        <v>1.27</v>
      </c>
      <c r="AJ17" s="67"/>
      <c r="AK17" s="67">
        <f t="shared" si="0"/>
        <v>26448.199999999997</v>
      </c>
      <c r="AL17" s="61"/>
    </row>
    <row r="18" spans="1:38" ht="14.4" x14ac:dyDescent="0.25">
      <c r="A18" s="61"/>
      <c r="B18" s="65">
        <v>410900</v>
      </c>
      <c r="C18" s="66" t="s">
        <v>162</v>
      </c>
      <c r="D18" s="67">
        <v>0</v>
      </c>
      <c r="E18" s="67">
        <v>0</v>
      </c>
      <c r="F18" s="67">
        <v>0</v>
      </c>
      <c r="G18" s="67"/>
      <c r="H18" s="67">
        <v>0</v>
      </c>
      <c r="I18" s="67"/>
      <c r="J18" s="67">
        <v>0</v>
      </c>
      <c r="K18" s="67">
        <v>0</v>
      </c>
      <c r="L18" s="67"/>
      <c r="M18" s="67">
        <v>0</v>
      </c>
      <c r="N18" s="67"/>
      <c r="O18" s="67">
        <v>0</v>
      </c>
      <c r="P18" s="67">
        <v>0</v>
      </c>
      <c r="Q18" s="67">
        <v>0</v>
      </c>
      <c r="R18" s="67">
        <v>0</v>
      </c>
      <c r="S18" s="67"/>
      <c r="T18" s="67">
        <v>0</v>
      </c>
      <c r="U18" s="67"/>
      <c r="V18" s="67">
        <v>0</v>
      </c>
      <c r="W18" s="67">
        <v>0</v>
      </c>
      <c r="X18" s="67">
        <v>0</v>
      </c>
      <c r="Y18" s="67"/>
      <c r="Z18" s="67">
        <v>0</v>
      </c>
      <c r="AA18" s="67"/>
      <c r="AB18" s="67"/>
      <c r="AC18" s="67"/>
      <c r="AD18" s="67"/>
      <c r="AE18" s="67"/>
      <c r="AF18" s="67"/>
      <c r="AG18" s="67">
        <v>0</v>
      </c>
      <c r="AH18" s="67">
        <v>0</v>
      </c>
      <c r="AI18" s="67">
        <v>0</v>
      </c>
      <c r="AJ18" s="67"/>
      <c r="AK18" s="67">
        <f t="shared" si="0"/>
        <v>0</v>
      </c>
      <c r="AL18" s="61"/>
    </row>
    <row r="19" spans="1:38" s="68" customFormat="1" ht="14.4" x14ac:dyDescent="0.25">
      <c r="A19" s="61"/>
      <c r="B19" s="65">
        <v>411100</v>
      </c>
      <c r="C19" s="66" t="s">
        <v>163</v>
      </c>
      <c r="D19" s="67">
        <v>0</v>
      </c>
      <c r="E19" s="67">
        <v>0</v>
      </c>
      <c r="F19" s="67">
        <v>75.12</v>
      </c>
      <c r="G19" s="67"/>
      <c r="H19" s="67">
        <v>738.67</v>
      </c>
      <c r="I19" s="67"/>
      <c r="J19" s="67">
        <v>0</v>
      </c>
      <c r="K19" s="67">
        <v>6.05</v>
      </c>
      <c r="L19" s="67"/>
      <c r="M19" s="67">
        <v>0</v>
      </c>
      <c r="N19" s="67"/>
      <c r="O19" s="67">
        <v>0</v>
      </c>
      <c r="P19" s="67">
        <v>0</v>
      </c>
      <c r="Q19" s="67">
        <v>0</v>
      </c>
      <c r="R19" s="67">
        <v>0</v>
      </c>
      <c r="S19" s="67"/>
      <c r="T19" s="67">
        <v>0</v>
      </c>
      <c r="U19" s="67"/>
      <c r="V19" s="67">
        <v>0</v>
      </c>
      <c r="W19" s="67">
        <v>0</v>
      </c>
      <c r="X19" s="67">
        <v>0</v>
      </c>
      <c r="Y19" s="67"/>
      <c r="Z19" s="67">
        <v>0</v>
      </c>
      <c r="AA19" s="67"/>
      <c r="AB19" s="67"/>
      <c r="AC19" s="67"/>
      <c r="AD19" s="67"/>
      <c r="AE19" s="67"/>
      <c r="AF19" s="67"/>
      <c r="AG19" s="67">
        <v>0</v>
      </c>
      <c r="AH19" s="67">
        <v>0</v>
      </c>
      <c r="AI19" s="67">
        <v>0</v>
      </c>
      <c r="AJ19" s="67"/>
      <c r="AK19" s="67">
        <f t="shared" si="0"/>
        <v>819.83999999999992</v>
      </c>
      <c r="AL19" s="61"/>
    </row>
    <row r="20" spans="1:38" s="68" customFormat="1" ht="14.4" x14ac:dyDescent="0.25">
      <c r="A20" s="61"/>
      <c r="B20" s="65">
        <v>411400</v>
      </c>
      <c r="C20" s="66" t="s">
        <v>164</v>
      </c>
      <c r="D20" s="67">
        <v>0</v>
      </c>
      <c r="E20" s="67">
        <v>0</v>
      </c>
      <c r="F20" s="67">
        <v>0</v>
      </c>
      <c r="G20" s="67"/>
      <c r="H20" s="67">
        <v>295.93</v>
      </c>
      <c r="I20" s="67"/>
      <c r="J20" s="67">
        <v>0</v>
      </c>
      <c r="K20" s="67">
        <v>0</v>
      </c>
      <c r="L20" s="67"/>
      <c r="M20" s="67">
        <v>0</v>
      </c>
      <c r="N20" s="67"/>
      <c r="O20" s="67">
        <v>0</v>
      </c>
      <c r="P20" s="67">
        <v>0</v>
      </c>
      <c r="Q20" s="67">
        <v>0</v>
      </c>
      <c r="R20" s="67">
        <v>0</v>
      </c>
      <c r="S20" s="67"/>
      <c r="T20" s="67">
        <v>0</v>
      </c>
      <c r="U20" s="67"/>
      <c r="V20" s="67">
        <v>0</v>
      </c>
      <c r="W20" s="67">
        <v>0</v>
      </c>
      <c r="X20" s="67">
        <v>0</v>
      </c>
      <c r="Y20" s="67"/>
      <c r="Z20" s="67">
        <v>0</v>
      </c>
      <c r="AA20" s="67"/>
      <c r="AB20" s="67"/>
      <c r="AC20" s="67"/>
      <c r="AD20" s="67"/>
      <c r="AE20" s="67"/>
      <c r="AF20" s="67"/>
      <c r="AG20" s="67">
        <v>206.63</v>
      </c>
      <c r="AH20" s="67">
        <v>0</v>
      </c>
      <c r="AI20" s="67">
        <v>0</v>
      </c>
      <c r="AJ20" s="67"/>
      <c r="AK20" s="67">
        <f t="shared" si="0"/>
        <v>502.56</v>
      </c>
      <c r="AL20" s="61"/>
    </row>
    <row r="21" spans="1:38" ht="14.4" x14ac:dyDescent="0.25">
      <c r="A21" s="61"/>
      <c r="B21" s="62">
        <v>411500</v>
      </c>
      <c r="C21" s="69" t="s">
        <v>8</v>
      </c>
      <c r="D21" s="64">
        <v>38602.769999999997</v>
      </c>
      <c r="E21" s="64">
        <v>3871</v>
      </c>
      <c r="F21" s="64">
        <v>7701.25</v>
      </c>
      <c r="G21" s="64">
        <v>9103.0400000000009</v>
      </c>
      <c r="H21" s="64">
        <v>74473.63</v>
      </c>
      <c r="I21" s="64"/>
      <c r="J21" s="64">
        <v>119310</v>
      </c>
      <c r="K21" s="64">
        <v>10966.62</v>
      </c>
      <c r="L21" s="64"/>
      <c r="M21" s="64">
        <v>32588.19</v>
      </c>
      <c r="N21" s="64">
        <v>35945.379999999997</v>
      </c>
      <c r="O21" s="64">
        <v>92523.69</v>
      </c>
      <c r="P21" s="64">
        <v>20030</v>
      </c>
      <c r="Q21" s="64">
        <v>69960.92</v>
      </c>
      <c r="R21" s="64">
        <v>24795.919999999998</v>
      </c>
      <c r="S21" s="64"/>
      <c r="T21" s="64">
        <v>188906.25</v>
      </c>
      <c r="U21" s="64"/>
      <c r="V21" s="64">
        <v>9176</v>
      </c>
      <c r="W21" s="64">
        <v>7104.17</v>
      </c>
      <c r="X21" s="64">
        <v>20211.87</v>
      </c>
      <c r="Y21" s="64">
        <v>13802.24</v>
      </c>
      <c r="Z21" s="64">
        <v>72452.23</v>
      </c>
      <c r="AA21" s="64"/>
      <c r="AB21" s="64"/>
      <c r="AC21" s="64"/>
      <c r="AD21" s="64"/>
      <c r="AE21" s="64">
        <v>12414.85</v>
      </c>
      <c r="AF21" s="64">
        <v>8502.89</v>
      </c>
      <c r="AG21" s="64">
        <v>1571.22</v>
      </c>
      <c r="AH21" s="64">
        <v>6339.48</v>
      </c>
      <c r="AI21" s="64">
        <v>101.68</v>
      </c>
      <c r="AJ21" s="64"/>
      <c r="AK21" s="64">
        <f t="shared" si="0"/>
        <v>880455.29</v>
      </c>
      <c r="AL21" s="61"/>
    </row>
    <row r="22" spans="1:38" ht="14.4" x14ac:dyDescent="0.25">
      <c r="A22" s="61"/>
      <c r="B22" s="65">
        <v>412300</v>
      </c>
      <c r="C22" s="66" t="s">
        <v>165</v>
      </c>
      <c r="D22" s="67">
        <v>0</v>
      </c>
      <c r="E22" s="67">
        <v>0</v>
      </c>
      <c r="F22" s="67">
        <v>0</v>
      </c>
      <c r="G22" s="67"/>
      <c r="H22" s="67">
        <v>0</v>
      </c>
      <c r="I22" s="67"/>
      <c r="J22" s="67">
        <v>0</v>
      </c>
      <c r="K22" s="67">
        <v>0</v>
      </c>
      <c r="L22" s="67"/>
      <c r="M22" s="67">
        <v>105.52</v>
      </c>
      <c r="N22" s="67"/>
      <c r="O22" s="67">
        <v>0</v>
      </c>
      <c r="P22" s="67">
        <v>0</v>
      </c>
      <c r="Q22" s="67">
        <v>0</v>
      </c>
      <c r="R22" s="67">
        <v>0</v>
      </c>
      <c r="S22" s="67"/>
      <c r="T22" s="67">
        <v>0</v>
      </c>
      <c r="U22" s="67"/>
      <c r="V22" s="67">
        <v>0</v>
      </c>
      <c r="W22" s="67">
        <v>0</v>
      </c>
      <c r="X22" s="67">
        <v>0</v>
      </c>
      <c r="Y22" s="67"/>
      <c r="Z22" s="67">
        <v>0</v>
      </c>
      <c r="AA22" s="67"/>
      <c r="AB22" s="67"/>
      <c r="AC22" s="67"/>
      <c r="AD22" s="67"/>
      <c r="AE22" s="67"/>
      <c r="AF22" s="67"/>
      <c r="AG22" s="67">
        <v>0</v>
      </c>
      <c r="AH22" s="67">
        <v>0</v>
      </c>
      <c r="AI22" s="67">
        <v>0</v>
      </c>
      <c r="AJ22" s="67"/>
      <c r="AK22" s="67">
        <f t="shared" si="0"/>
        <v>105.52</v>
      </c>
      <c r="AL22" s="61"/>
    </row>
    <row r="23" spans="1:38" ht="14.4" x14ac:dyDescent="0.25">
      <c r="A23" s="61"/>
      <c r="B23" s="65">
        <v>412500</v>
      </c>
      <c r="C23" s="66" t="s">
        <v>166</v>
      </c>
      <c r="D23" s="67">
        <v>0</v>
      </c>
      <c r="E23" s="67">
        <v>0</v>
      </c>
      <c r="F23" s="67">
        <v>0.71</v>
      </c>
      <c r="G23" s="67">
        <v>1.1000000000000001</v>
      </c>
      <c r="H23" s="67">
        <v>129.96</v>
      </c>
      <c r="I23" s="67"/>
      <c r="J23" s="67">
        <v>11</v>
      </c>
      <c r="K23" s="67">
        <v>5.09</v>
      </c>
      <c r="L23" s="67"/>
      <c r="M23" s="67">
        <v>519.63</v>
      </c>
      <c r="N23" s="67">
        <v>3.75</v>
      </c>
      <c r="O23" s="67">
        <v>0</v>
      </c>
      <c r="P23" s="67">
        <v>0</v>
      </c>
      <c r="Q23" s="67">
        <v>0</v>
      </c>
      <c r="R23" s="67">
        <v>0</v>
      </c>
      <c r="S23" s="67"/>
      <c r="T23" s="67">
        <v>0</v>
      </c>
      <c r="U23" s="67"/>
      <c r="V23" s="67">
        <v>141</v>
      </c>
      <c r="W23" s="67">
        <v>2.89</v>
      </c>
      <c r="X23" s="67">
        <v>98.3</v>
      </c>
      <c r="Y23" s="67">
        <v>12.16</v>
      </c>
      <c r="Z23" s="67">
        <v>1.86</v>
      </c>
      <c r="AA23" s="67"/>
      <c r="AB23" s="67"/>
      <c r="AC23" s="67"/>
      <c r="AD23" s="67"/>
      <c r="AE23" s="67">
        <v>2.19</v>
      </c>
      <c r="AF23" s="67"/>
      <c r="AG23" s="67">
        <v>0</v>
      </c>
      <c r="AH23" s="67">
        <v>0</v>
      </c>
      <c r="AI23" s="67">
        <v>0</v>
      </c>
      <c r="AJ23" s="67"/>
      <c r="AK23" s="67">
        <f t="shared" si="0"/>
        <v>929.64</v>
      </c>
      <c r="AL23" s="61"/>
    </row>
    <row r="24" spans="1:38" ht="14.4" x14ac:dyDescent="0.25">
      <c r="A24" s="61"/>
      <c r="B24" s="65">
        <v>412800</v>
      </c>
      <c r="C24" s="66" t="s">
        <v>167</v>
      </c>
      <c r="D24" s="67">
        <v>0</v>
      </c>
      <c r="E24" s="67">
        <v>0</v>
      </c>
      <c r="F24" s="67">
        <v>0</v>
      </c>
      <c r="G24" s="67"/>
      <c r="H24" s="67">
        <v>0</v>
      </c>
      <c r="I24" s="67"/>
      <c r="J24" s="67">
        <v>0</v>
      </c>
      <c r="K24" s="67">
        <v>0</v>
      </c>
      <c r="L24" s="67"/>
      <c r="M24" s="67">
        <v>0</v>
      </c>
      <c r="N24" s="67"/>
      <c r="O24" s="67">
        <v>0</v>
      </c>
      <c r="P24" s="67">
        <v>0</v>
      </c>
      <c r="Q24" s="67">
        <v>0</v>
      </c>
      <c r="R24" s="67">
        <v>0</v>
      </c>
      <c r="S24" s="67"/>
      <c r="T24" s="67">
        <v>0</v>
      </c>
      <c r="U24" s="67"/>
      <c r="V24" s="67">
        <v>0</v>
      </c>
      <c r="W24" s="67">
        <v>0</v>
      </c>
      <c r="X24" s="67">
        <v>0</v>
      </c>
      <c r="Y24" s="67"/>
      <c r="Z24" s="67">
        <v>0</v>
      </c>
      <c r="AA24" s="67"/>
      <c r="AB24" s="67"/>
      <c r="AC24" s="67"/>
      <c r="AD24" s="67"/>
      <c r="AE24" s="67"/>
      <c r="AF24" s="67"/>
      <c r="AG24" s="67">
        <v>0</v>
      </c>
      <c r="AH24" s="67">
        <v>0</v>
      </c>
      <c r="AI24" s="67">
        <v>0</v>
      </c>
      <c r="AJ24" s="67"/>
      <c r="AK24" s="67">
        <f t="shared" si="0"/>
        <v>0</v>
      </c>
      <c r="AL24" s="61"/>
    </row>
    <row r="25" spans="1:38" ht="14.4" x14ac:dyDescent="0.25">
      <c r="A25" s="61"/>
      <c r="B25" s="65">
        <v>412900</v>
      </c>
      <c r="C25" s="66" t="s">
        <v>168</v>
      </c>
      <c r="D25" s="67">
        <v>0</v>
      </c>
      <c r="E25" s="67">
        <v>0</v>
      </c>
      <c r="F25" s="67">
        <v>0</v>
      </c>
      <c r="G25" s="67"/>
      <c r="H25" s="67">
        <v>0</v>
      </c>
      <c r="I25" s="67"/>
      <c r="J25" s="67">
        <v>0</v>
      </c>
      <c r="K25" s="67">
        <v>0</v>
      </c>
      <c r="L25" s="67"/>
      <c r="M25" s="67">
        <v>600.91</v>
      </c>
      <c r="N25" s="67"/>
      <c r="O25" s="67">
        <v>0</v>
      </c>
      <c r="P25" s="67">
        <v>0</v>
      </c>
      <c r="Q25" s="67">
        <v>0</v>
      </c>
      <c r="R25" s="67">
        <v>0</v>
      </c>
      <c r="S25" s="67"/>
      <c r="T25" s="67">
        <v>0</v>
      </c>
      <c r="U25" s="67"/>
      <c r="V25" s="67">
        <v>0</v>
      </c>
      <c r="W25" s="67">
        <v>0</v>
      </c>
      <c r="X25" s="67">
        <v>0</v>
      </c>
      <c r="Y25" s="67"/>
      <c r="Z25" s="67">
        <v>0</v>
      </c>
      <c r="AA25" s="67"/>
      <c r="AB25" s="67"/>
      <c r="AC25" s="67"/>
      <c r="AD25" s="67"/>
      <c r="AE25" s="67"/>
      <c r="AF25" s="67"/>
      <c r="AG25" s="67">
        <v>0</v>
      </c>
      <c r="AH25" s="67">
        <v>0</v>
      </c>
      <c r="AI25" s="67">
        <v>0</v>
      </c>
      <c r="AJ25" s="67"/>
      <c r="AK25" s="67">
        <f t="shared" si="0"/>
        <v>600.91</v>
      </c>
      <c r="AL25" s="61"/>
    </row>
    <row r="26" spans="1:38" ht="14.4" x14ac:dyDescent="0.25">
      <c r="A26" s="61"/>
      <c r="B26" s="65">
        <v>413900</v>
      </c>
      <c r="C26" s="66" t="s">
        <v>169</v>
      </c>
      <c r="D26" s="67">
        <v>0</v>
      </c>
      <c r="E26" s="67">
        <v>0</v>
      </c>
      <c r="F26" s="67">
        <v>0</v>
      </c>
      <c r="G26" s="67"/>
      <c r="H26" s="67">
        <v>0</v>
      </c>
      <c r="I26" s="67"/>
      <c r="J26" s="67">
        <v>109</v>
      </c>
      <c r="K26" s="67">
        <v>0</v>
      </c>
      <c r="L26" s="67"/>
      <c r="M26" s="67">
        <v>0</v>
      </c>
      <c r="N26" s="67"/>
      <c r="O26" s="67">
        <v>0</v>
      </c>
      <c r="P26" s="67">
        <v>0</v>
      </c>
      <c r="Q26" s="67">
        <v>0</v>
      </c>
      <c r="R26" s="67">
        <v>0</v>
      </c>
      <c r="S26" s="67"/>
      <c r="T26" s="67">
        <v>0</v>
      </c>
      <c r="U26" s="67"/>
      <c r="V26" s="67">
        <v>0</v>
      </c>
      <c r="W26" s="67">
        <v>0</v>
      </c>
      <c r="X26" s="67">
        <v>0</v>
      </c>
      <c r="Y26" s="67"/>
      <c r="Z26" s="67">
        <v>0</v>
      </c>
      <c r="AA26" s="67"/>
      <c r="AB26" s="67"/>
      <c r="AC26" s="67"/>
      <c r="AD26" s="67"/>
      <c r="AE26" s="67"/>
      <c r="AF26" s="67"/>
      <c r="AG26" s="67">
        <v>0</v>
      </c>
      <c r="AH26" s="67">
        <v>0</v>
      </c>
      <c r="AI26" s="67">
        <v>0</v>
      </c>
      <c r="AJ26" s="67"/>
      <c r="AK26" s="67">
        <f t="shared" si="0"/>
        <v>109</v>
      </c>
      <c r="AL26" s="61"/>
    </row>
    <row r="27" spans="1:38" ht="14.4" x14ac:dyDescent="0.25">
      <c r="A27" s="61"/>
      <c r="B27" s="65">
        <v>414000</v>
      </c>
      <c r="C27" s="66" t="s">
        <v>9</v>
      </c>
      <c r="D27" s="67">
        <v>124.39</v>
      </c>
      <c r="E27" s="67">
        <v>88</v>
      </c>
      <c r="F27" s="67">
        <v>23.52</v>
      </c>
      <c r="G27" s="67">
        <v>124.82</v>
      </c>
      <c r="H27" s="67">
        <v>0</v>
      </c>
      <c r="I27" s="67"/>
      <c r="J27" s="67">
        <v>2</v>
      </c>
      <c r="K27" s="67">
        <v>0</v>
      </c>
      <c r="L27" s="67"/>
      <c r="M27" s="67">
        <v>216.68</v>
      </c>
      <c r="N27" s="67">
        <v>13613.48</v>
      </c>
      <c r="O27" s="67">
        <v>15668.19</v>
      </c>
      <c r="P27" s="67">
        <v>26</v>
      </c>
      <c r="Q27" s="67">
        <v>0</v>
      </c>
      <c r="R27" s="67">
        <v>151.4</v>
      </c>
      <c r="S27" s="67"/>
      <c r="T27" s="67">
        <v>18571.84</v>
      </c>
      <c r="U27" s="67"/>
      <c r="V27" s="67">
        <v>200</v>
      </c>
      <c r="W27" s="67">
        <v>0</v>
      </c>
      <c r="X27" s="67">
        <v>0</v>
      </c>
      <c r="Y27" s="67"/>
      <c r="Z27" s="67">
        <v>4.12</v>
      </c>
      <c r="AA27" s="67"/>
      <c r="AB27" s="67"/>
      <c r="AC27" s="67"/>
      <c r="AD27" s="67"/>
      <c r="AE27" s="67">
        <v>87.87</v>
      </c>
      <c r="AF27" s="67"/>
      <c r="AG27" s="67">
        <v>0</v>
      </c>
      <c r="AH27" s="67">
        <v>0</v>
      </c>
      <c r="AI27" s="67">
        <v>0</v>
      </c>
      <c r="AJ27" s="67"/>
      <c r="AK27" s="67">
        <f t="shared" si="0"/>
        <v>48902.310000000012</v>
      </c>
      <c r="AL27" s="61"/>
    </row>
    <row r="28" spans="1:38" ht="14.4" x14ac:dyDescent="0.25">
      <c r="A28" s="61"/>
      <c r="B28" s="65">
        <v>415000</v>
      </c>
      <c r="C28" s="66" t="s">
        <v>170</v>
      </c>
      <c r="D28" s="67">
        <v>0</v>
      </c>
      <c r="E28" s="67">
        <v>0</v>
      </c>
      <c r="F28" s="67">
        <v>0</v>
      </c>
      <c r="G28" s="67">
        <v>13026.91</v>
      </c>
      <c r="H28" s="67">
        <v>0</v>
      </c>
      <c r="I28" s="67"/>
      <c r="J28" s="67">
        <v>0</v>
      </c>
      <c r="K28" s="67">
        <v>0</v>
      </c>
      <c r="L28" s="67"/>
      <c r="M28" s="67">
        <v>0</v>
      </c>
      <c r="N28" s="67">
        <v>1251.1199999999999</v>
      </c>
      <c r="O28" s="67">
        <v>0</v>
      </c>
      <c r="P28" s="67">
        <v>0</v>
      </c>
      <c r="Q28" s="67">
        <v>0</v>
      </c>
      <c r="R28" s="67">
        <v>440.07</v>
      </c>
      <c r="S28" s="67"/>
      <c r="T28" s="67">
        <v>0</v>
      </c>
      <c r="U28" s="67"/>
      <c r="V28" s="67">
        <v>0</v>
      </c>
      <c r="W28" s="67">
        <v>0</v>
      </c>
      <c r="X28" s="67">
        <v>0</v>
      </c>
      <c r="Y28" s="67"/>
      <c r="Z28" s="67">
        <v>348.86</v>
      </c>
      <c r="AA28" s="67"/>
      <c r="AB28" s="67"/>
      <c r="AC28" s="67"/>
      <c r="AD28" s="67"/>
      <c r="AE28" s="67"/>
      <c r="AF28" s="67"/>
      <c r="AG28" s="67">
        <v>0</v>
      </c>
      <c r="AH28" s="67">
        <v>0</v>
      </c>
      <c r="AI28" s="67">
        <v>0</v>
      </c>
      <c r="AJ28" s="67"/>
      <c r="AK28" s="67">
        <f t="shared" si="0"/>
        <v>15066.96</v>
      </c>
      <c r="AL28" s="61"/>
    </row>
    <row r="29" spans="1:38" ht="14.4" x14ac:dyDescent="0.25">
      <c r="A29" s="61"/>
      <c r="B29" s="62">
        <v>415500</v>
      </c>
      <c r="C29" s="69" t="s">
        <v>10</v>
      </c>
      <c r="D29" s="64">
        <v>552.35</v>
      </c>
      <c r="E29" s="64">
        <v>738</v>
      </c>
      <c r="F29" s="64">
        <v>0</v>
      </c>
      <c r="G29" s="64">
        <v>804.24</v>
      </c>
      <c r="H29" s="64">
        <v>48718.01</v>
      </c>
      <c r="I29" s="64"/>
      <c r="J29" s="64">
        <v>2408</v>
      </c>
      <c r="K29" s="64">
        <v>3394.31</v>
      </c>
      <c r="L29" s="64"/>
      <c r="M29" s="64">
        <v>0</v>
      </c>
      <c r="N29" s="64">
        <v>918.49</v>
      </c>
      <c r="O29" s="64">
        <v>2768.08</v>
      </c>
      <c r="P29" s="64">
        <v>0</v>
      </c>
      <c r="Q29" s="64">
        <v>0</v>
      </c>
      <c r="R29" s="64">
        <v>0</v>
      </c>
      <c r="S29" s="64"/>
      <c r="T29" s="64">
        <v>6905.93</v>
      </c>
      <c r="U29" s="64"/>
      <c r="V29" s="64">
        <v>223</v>
      </c>
      <c r="W29" s="64">
        <v>4346.7</v>
      </c>
      <c r="X29" s="64">
        <v>2511.29</v>
      </c>
      <c r="Y29" s="64">
        <v>13521.21</v>
      </c>
      <c r="Z29" s="64">
        <v>119.83</v>
      </c>
      <c r="AA29" s="64"/>
      <c r="AB29" s="64"/>
      <c r="AC29" s="64"/>
      <c r="AD29" s="64"/>
      <c r="AE29" s="64"/>
      <c r="AF29" s="64"/>
      <c r="AG29" s="64">
        <v>0</v>
      </c>
      <c r="AH29" s="64">
        <v>0</v>
      </c>
      <c r="AI29" s="64">
        <v>0</v>
      </c>
      <c r="AJ29" s="64"/>
      <c r="AK29" s="64">
        <f t="shared" si="0"/>
        <v>87929.439999999988</v>
      </c>
      <c r="AL29" s="61"/>
    </row>
    <row r="30" spans="1:38" ht="14.4" x14ac:dyDescent="0.25">
      <c r="A30" s="61"/>
      <c r="B30" s="65">
        <v>419500</v>
      </c>
      <c r="C30" s="66" t="s">
        <v>11</v>
      </c>
      <c r="D30" s="67">
        <v>737.26</v>
      </c>
      <c r="E30" s="67">
        <v>207</v>
      </c>
      <c r="F30" s="67">
        <v>117.26</v>
      </c>
      <c r="G30" s="67">
        <v>695.36</v>
      </c>
      <c r="H30" s="67">
        <v>1098.28</v>
      </c>
      <c r="I30" s="67"/>
      <c r="J30" s="67">
        <v>6795</v>
      </c>
      <c r="K30" s="67">
        <v>745.32</v>
      </c>
      <c r="L30" s="67"/>
      <c r="M30" s="67">
        <v>285.51</v>
      </c>
      <c r="N30" s="67">
        <v>1112.21</v>
      </c>
      <c r="O30" s="67">
        <v>339.11</v>
      </c>
      <c r="P30" s="67">
        <v>1126</v>
      </c>
      <c r="Q30" s="67">
        <v>149.75</v>
      </c>
      <c r="R30" s="67">
        <v>329.16</v>
      </c>
      <c r="S30" s="67"/>
      <c r="T30" s="67">
        <v>786.81</v>
      </c>
      <c r="U30" s="67"/>
      <c r="V30" s="67">
        <v>465</v>
      </c>
      <c r="W30" s="67">
        <v>95.63</v>
      </c>
      <c r="X30" s="67">
        <v>957.12</v>
      </c>
      <c r="Y30" s="67">
        <v>814.54</v>
      </c>
      <c r="Z30" s="67">
        <v>1174.05</v>
      </c>
      <c r="AA30" s="67"/>
      <c r="AB30" s="67"/>
      <c r="AC30" s="67"/>
      <c r="AD30" s="67"/>
      <c r="AE30" s="67">
        <v>131.03</v>
      </c>
      <c r="AF30" s="67">
        <v>1.96</v>
      </c>
      <c r="AG30" s="67">
        <v>296.62</v>
      </c>
      <c r="AH30" s="67">
        <v>16.89</v>
      </c>
      <c r="AI30" s="67">
        <v>7.65</v>
      </c>
      <c r="AJ30" s="67">
        <v>12</v>
      </c>
      <c r="AK30" s="67">
        <f t="shared" si="0"/>
        <v>18496.519999999997</v>
      </c>
      <c r="AL30" s="61"/>
    </row>
    <row r="31" spans="1:38" ht="14.4" x14ac:dyDescent="0.25">
      <c r="A31" s="61"/>
      <c r="B31" s="71"/>
      <c r="C31" s="72" t="s">
        <v>12</v>
      </c>
      <c r="D31" s="70">
        <f>+D$28+D$30</f>
        <v>737.26</v>
      </c>
      <c r="E31" s="70">
        <f t="shared" ref="E31:AI31" si="1">+E$28+E$30</f>
        <v>207</v>
      </c>
      <c r="F31" s="70">
        <f t="shared" si="1"/>
        <v>117.26</v>
      </c>
      <c r="G31" s="70">
        <f t="shared" si="1"/>
        <v>13722.27</v>
      </c>
      <c r="H31" s="70">
        <f t="shared" si="1"/>
        <v>1098.28</v>
      </c>
      <c r="I31" s="70">
        <f t="shared" si="1"/>
        <v>0</v>
      </c>
      <c r="J31" s="70">
        <f t="shared" si="1"/>
        <v>6795</v>
      </c>
      <c r="K31" s="70">
        <f t="shared" si="1"/>
        <v>745.32</v>
      </c>
      <c r="L31" s="70">
        <f t="shared" si="1"/>
        <v>0</v>
      </c>
      <c r="M31" s="70">
        <f t="shared" si="1"/>
        <v>285.51</v>
      </c>
      <c r="N31" s="70">
        <f t="shared" si="1"/>
        <v>2363.33</v>
      </c>
      <c r="O31" s="70">
        <f t="shared" si="1"/>
        <v>339.11</v>
      </c>
      <c r="P31" s="70">
        <f t="shared" si="1"/>
        <v>1126</v>
      </c>
      <c r="Q31" s="70">
        <f t="shared" si="1"/>
        <v>149.75</v>
      </c>
      <c r="R31" s="70">
        <f t="shared" si="1"/>
        <v>769.23</v>
      </c>
      <c r="S31" s="70">
        <f t="shared" si="1"/>
        <v>0</v>
      </c>
      <c r="T31" s="70">
        <f t="shared" si="1"/>
        <v>786.81</v>
      </c>
      <c r="U31" s="70">
        <f t="shared" si="1"/>
        <v>0</v>
      </c>
      <c r="V31" s="70">
        <f t="shared" si="1"/>
        <v>465</v>
      </c>
      <c r="W31" s="70">
        <f t="shared" si="1"/>
        <v>95.63</v>
      </c>
      <c r="X31" s="70">
        <f t="shared" si="1"/>
        <v>957.12</v>
      </c>
      <c r="Y31" s="70">
        <f t="shared" si="1"/>
        <v>814.54</v>
      </c>
      <c r="Z31" s="70">
        <f t="shared" si="1"/>
        <v>1522.9099999999999</v>
      </c>
      <c r="AA31" s="70">
        <f t="shared" si="1"/>
        <v>0</v>
      </c>
      <c r="AB31" s="70">
        <f t="shared" si="1"/>
        <v>0</v>
      </c>
      <c r="AC31" s="70">
        <f t="shared" si="1"/>
        <v>0</v>
      </c>
      <c r="AD31" s="70">
        <f t="shared" si="1"/>
        <v>0</v>
      </c>
      <c r="AE31" s="70">
        <f t="shared" si="1"/>
        <v>131.03</v>
      </c>
      <c r="AF31" s="70">
        <f t="shared" si="1"/>
        <v>1.96</v>
      </c>
      <c r="AG31" s="70">
        <f t="shared" si="1"/>
        <v>296.62</v>
      </c>
      <c r="AH31" s="70">
        <f t="shared" si="1"/>
        <v>16.89</v>
      </c>
      <c r="AI31" s="70">
        <f t="shared" si="1"/>
        <v>7.65</v>
      </c>
      <c r="AJ31" s="70"/>
      <c r="AK31" s="70">
        <f t="shared" si="0"/>
        <v>33551.480000000003</v>
      </c>
      <c r="AL31" s="61"/>
    </row>
    <row r="32" spans="1:38" s="68" customFormat="1" ht="14.4" x14ac:dyDescent="0.25">
      <c r="A32" s="61"/>
      <c r="B32" s="71"/>
      <c r="C32" s="73" t="s">
        <v>13</v>
      </c>
      <c r="D32" s="70">
        <f t="shared" ref="D32:AI32" si="2">+SUM(D$12:D$20,D$22:D$26)</f>
        <v>3279.32</v>
      </c>
      <c r="E32" s="70">
        <f t="shared" si="2"/>
        <v>1092</v>
      </c>
      <c r="F32" s="70">
        <f t="shared" si="2"/>
        <v>340.57</v>
      </c>
      <c r="G32" s="70">
        <f t="shared" si="2"/>
        <v>2941.56</v>
      </c>
      <c r="H32" s="70">
        <f t="shared" si="2"/>
        <v>5155.7700000000004</v>
      </c>
      <c r="I32" s="70">
        <f t="shared" si="2"/>
        <v>0</v>
      </c>
      <c r="J32" s="70">
        <f t="shared" si="2"/>
        <v>4920</v>
      </c>
      <c r="K32" s="70">
        <f t="shared" si="2"/>
        <v>2540.2800000000002</v>
      </c>
      <c r="L32" s="70">
        <f t="shared" si="2"/>
        <v>0</v>
      </c>
      <c r="M32" s="70">
        <f t="shared" si="2"/>
        <v>7800.5700000000006</v>
      </c>
      <c r="N32" s="70">
        <f t="shared" si="2"/>
        <v>2145.0300000000002</v>
      </c>
      <c r="O32" s="70">
        <f t="shared" si="2"/>
        <v>7615.33</v>
      </c>
      <c r="P32" s="70">
        <f t="shared" si="2"/>
        <v>1797</v>
      </c>
      <c r="Q32" s="70">
        <f t="shared" si="2"/>
        <v>3413.41</v>
      </c>
      <c r="R32" s="70">
        <f t="shared" si="2"/>
        <v>984.81</v>
      </c>
      <c r="S32" s="70">
        <f t="shared" si="2"/>
        <v>0</v>
      </c>
      <c r="T32" s="70">
        <f t="shared" si="2"/>
        <v>3999.0699999999997</v>
      </c>
      <c r="U32" s="70">
        <f t="shared" si="2"/>
        <v>0</v>
      </c>
      <c r="V32" s="70">
        <f t="shared" si="2"/>
        <v>1918</v>
      </c>
      <c r="W32" s="70">
        <f t="shared" si="2"/>
        <v>313.19</v>
      </c>
      <c r="X32" s="70">
        <f t="shared" si="2"/>
        <v>1498.07</v>
      </c>
      <c r="Y32" s="70">
        <f t="shared" si="2"/>
        <v>760.56999999999994</v>
      </c>
      <c r="Z32" s="70">
        <f t="shared" si="2"/>
        <v>9639.3500000000022</v>
      </c>
      <c r="AA32" s="70">
        <f t="shared" si="2"/>
        <v>0</v>
      </c>
      <c r="AB32" s="70">
        <f t="shared" si="2"/>
        <v>0</v>
      </c>
      <c r="AC32" s="70">
        <f t="shared" si="2"/>
        <v>0</v>
      </c>
      <c r="AD32" s="70">
        <f t="shared" si="2"/>
        <v>0</v>
      </c>
      <c r="AE32" s="70">
        <f t="shared" si="2"/>
        <v>2075.3900000000003</v>
      </c>
      <c r="AF32" s="70">
        <f t="shared" si="2"/>
        <v>282.45</v>
      </c>
      <c r="AG32" s="70">
        <f t="shared" si="2"/>
        <v>206.63</v>
      </c>
      <c r="AH32" s="70">
        <f t="shared" si="2"/>
        <v>25.7</v>
      </c>
      <c r="AI32" s="70">
        <f t="shared" si="2"/>
        <v>166.99</v>
      </c>
      <c r="AJ32" s="70"/>
      <c r="AK32" s="70">
        <f t="shared" si="0"/>
        <v>64911.059999999983</v>
      </c>
      <c r="AL32" s="61"/>
    </row>
    <row r="33" spans="1:38" ht="14.4" x14ac:dyDescent="0.25">
      <c r="A33" s="61"/>
      <c r="B33" s="71"/>
      <c r="C33" s="74" t="s">
        <v>14</v>
      </c>
      <c r="D33" s="70">
        <f t="shared" ref="D33:AI33" si="3">+SUM(D$21,D$27,D$29,D$31,D$32)</f>
        <v>43296.09</v>
      </c>
      <c r="E33" s="70">
        <f t="shared" si="3"/>
        <v>5996</v>
      </c>
      <c r="F33" s="70">
        <f t="shared" si="3"/>
        <v>8182.6</v>
      </c>
      <c r="G33" s="70">
        <f t="shared" si="3"/>
        <v>26695.930000000004</v>
      </c>
      <c r="H33" s="70">
        <f t="shared" si="3"/>
        <v>129445.69000000002</v>
      </c>
      <c r="I33" s="70">
        <f t="shared" si="3"/>
        <v>0</v>
      </c>
      <c r="J33" s="70">
        <f t="shared" si="3"/>
        <v>133435</v>
      </c>
      <c r="K33" s="70">
        <f t="shared" si="3"/>
        <v>17646.53</v>
      </c>
      <c r="L33" s="70">
        <f t="shared" si="3"/>
        <v>0</v>
      </c>
      <c r="M33" s="70">
        <f t="shared" si="3"/>
        <v>40890.949999999997</v>
      </c>
      <c r="N33" s="70">
        <f t="shared" si="3"/>
        <v>54985.71</v>
      </c>
      <c r="O33" s="70">
        <f t="shared" si="3"/>
        <v>118914.40000000001</v>
      </c>
      <c r="P33" s="70">
        <f t="shared" si="3"/>
        <v>22979</v>
      </c>
      <c r="Q33" s="70">
        <f t="shared" si="3"/>
        <v>73524.08</v>
      </c>
      <c r="R33" s="70">
        <f t="shared" si="3"/>
        <v>26701.360000000001</v>
      </c>
      <c r="S33" s="70">
        <f t="shared" si="3"/>
        <v>0</v>
      </c>
      <c r="T33" s="70">
        <f t="shared" si="3"/>
        <v>219169.9</v>
      </c>
      <c r="U33" s="70">
        <f t="shared" si="3"/>
        <v>0</v>
      </c>
      <c r="V33" s="70">
        <f t="shared" si="3"/>
        <v>11982</v>
      </c>
      <c r="W33" s="70">
        <f t="shared" si="3"/>
        <v>11859.689999999999</v>
      </c>
      <c r="X33" s="70">
        <f t="shared" si="3"/>
        <v>25178.35</v>
      </c>
      <c r="Y33" s="70">
        <f t="shared" si="3"/>
        <v>28898.559999999998</v>
      </c>
      <c r="Z33" s="70">
        <f t="shared" si="3"/>
        <v>83738.44</v>
      </c>
      <c r="AA33" s="70">
        <f t="shared" si="3"/>
        <v>0</v>
      </c>
      <c r="AB33" s="70">
        <f t="shared" si="3"/>
        <v>0</v>
      </c>
      <c r="AC33" s="70">
        <f t="shared" si="3"/>
        <v>0</v>
      </c>
      <c r="AD33" s="70">
        <f t="shared" si="3"/>
        <v>0</v>
      </c>
      <c r="AE33" s="70">
        <f t="shared" si="3"/>
        <v>14709.140000000003</v>
      </c>
      <c r="AF33" s="70">
        <f t="shared" si="3"/>
        <v>8787.2999999999993</v>
      </c>
      <c r="AG33" s="70">
        <f t="shared" si="3"/>
        <v>2074.4700000000003</v>
      </c>
      <c r="AH33" s="70">
        <f t="shared" si="3"/>
        <v>6382.07</v>
      </c>
      <c r="AI33" s="70">
        <f t="shared" si="3"/>
        <v>276.32000000000005</v>
      </c>
      <c r="AJ33" s="70"/>
      <c r="AK33" s="70">
        <f t="shared" si="0"/>
        <v>1115749.5799999998</v>
      </c>
      <c r="AL33" s="61"/>
    </row>
    <row r="34" spans="1:38" ht="14.4" x14ac:dyDescent="0.25">
      <c r="A34" s="61"/>
      <c r="B34" s="71"/>
      <c r="C34" s="74" t="s">
        <v>15</v>
      </c>
      <c r="D34" s="70">
        <f>D$11-D$33</f>
        <v>158.01000000000204</v>
      </c>
      <c r="E34" s="70">
        <f t="shared" ref="E34:AI34" si="4">E$11-E$33</f>
        <v>34</v>
      </c>
      <c r="F34" s="70">
        <f t="shared" si="4"/>
        <v>53.510000000000218</v>
      </c>
      <c r="G34" s="70">
        <f t="shared" si="4"/>
        <v>0</v>
      </c>
      <c r="H34" s="70">
        <f t="shared" si="4"/>
        <v>94.379999999990105</v>
      </c>
      <c r="I34" s="70">
        <f t="shared" si="4"/>
        <v>0</v>
      </c>
      <c r="J34" s="70">
        <f t="shared" si="4"/>
        <v>0</v>
      </c>
      <c r="K34" s="70">
        <f t="shared" si="4"/>
        <v>427.63000000000102</v>
      </c>
      <c r="L34" s="70">
        <f t="shared" si="4"/>
        <v>0</v>
      </c>
      <c r="M34" s="70">
        <f t="shared" si="4"/>
        <v>7401.75</v>
      </c>
      <c r="N34" s="70">
        <f t="shared" si="4"/>
        <v>23.599999999998545</v>
      </c>
      <c r="O34" s="70">
        <f t="shared" si="4"/>
        <v>123.92999999999302</v>
      </c>
      <c r="P34" s="70">
        <f t="shared" si="4"/>
        <v>218</v>
      </c>
      <c r="Q34" s="70">
        <f t="shared" si="4"/>
        <v>223.33000000000175</v>
      </c>
      <c r="R34" s="70">
        <f t="shared" si="4"/>
        <v>164.04000000000087</v>
      </c>
      <c r="S34" s="70">
        <f t="shared" si="4"/>
        <v>0</v>
      </c>
      <c r="T34" s="70">
        <f t="shared" si="4"/>
        <v>1433.2700000000186</v>
      </c>
      <c r="U34" s="70">
        <f t="shared" si="4"/>
        <v>0</v>
      </c>
      <c r="V34" s="70">
        <f t="shared" si="4"/>
        <v>0</v>
      </c>
      <c r="W34" s="70">
        <f t="shared" si="4"/>
        <v>209.89000000000124</v>
      </c>
      <c r="X34" s="70">
        <f t="shared" si="4"/>
        <v>329.40999999999985</v>
      </c>
      <c r="Y34" s="70">
        <f t="shared" si="4"/>
        <v>0</v>
      </c>
      <c r="Z34" s="70">
        <f t="shared" si="4"/>
        <v>253.44000000000233</v>
      </c>
      <c r="AA34" s="70">
        <f t="shared" si="4"/>
        <v>0</v>
      </c>
      <c r="AB34" s="70">
        <f t="shared" si="4"/>
        <v>0</v>
      </c>
      <c r="AC34" s="70">
        <f t="shared" si="4"/>
        <v>0</v>
      </c>
      <c r="AD34" s="70">
        <f t="shared" si="4"/>
        <v>0</v>
      </c>
      <c r="AE34" s="70">
        <f t="shared" si="4"/>
        <v>366.20999999999731</v>
      </c>
      <c r="AF34" s="70">
        <f t="shared" si="4"/>
        <v>65.900000000001455</v>
      </c>
      <c r="AG34" s="70">
        <f t="shared" si="4"/>
        <v>9.9999999997635314E-3</v>
      </c>
      <c r="AH34" s="70">
        <f t="shared" si="4"/>
        <v>64.110000000000582</v>
      </c>
      <c r="AI34" s="70">
        <f t="shared" si="4"/>
        <v>0</v>
      </c>
      <c r="AJ34" s="70"/>
      <c r="AK34" s="70">
        <f t="shared" si="0"/>
        <v>11644.420000000009</v>
      </c>
      <c r="AL34" s="61"/>
    </row>
    <row r="35" spans="1:38" ht="14.4" x14ac:dyDescent="0.25">
      <c r="A35" s="61"/>
      <c r="B35" s="71">
        <v>500000</v>
      </c>
      <c r="C35" s="74" t="s">
        <v>16</v>
      </c>
      <c r="D35" s="70">
        <f>+D$11-D$65</f>
        <v>24236.959999999999</v>
      </c>
      <c r="E35" s="70">
        <f t="shared" ref="E35:AI35" si="5">+E$11-E$65</f>
        <v>5819</v>
      </c>
      <c r="F35" s="70">
        <f t="shared" si="5"/>
        <v>6785.26</v>
      </c>
      <c r="G35" s="70">
        <f t="shared" si="5"/>
        <v>11471.37</v>
      </c>
      <c r="H35" s="70">
        <f t="shared" si="5"/>
        <v>107648.74</v>
      </c>
      <c r="I35" s="70">
        <f t="shared" si="5"/>
        <v>0</v>
      </c>
      <c r="J35" s="70">
        <f t="shared" si="5"/>
        <v>107318</v>
      </c>
      <c r="K35" s="70">
        <f t="shared" si="5"/>
        <v>16910.43</v>
      </c>
      <c r="L35" s="70">
        <f t="shared" si="5"/>
        <v>0</v>
      </c>
      <c r="M35" s="70">
        <f t="shared" si="5"/>
        <v>39509.61</v>
      </c>
      <c r="N35" s="70">
        <f t="shared" si="5"/>
        <v>37478.31</v>
      </c>
      <c r="O35" s="70">
        <f t="shared" si="5"/>
        <v>76149.42</v>
      </c>
      <c r="P35" s="70">
        <f t="shared" si="5"/>
        <v>16656</v>
      </c>
      <c r="Q35" s="70">
        <f t="shared" si="5"/>
        <v>36787.520000000004</v>
      </c>
      <c r="R35" s="70">
        <f t="shared" si="5"/>
        <v>18802.230000000003</v>
      </c>
      <c r="S35" s="70">
        <f t="shared" si="5"/>
        <v>0</v>
      </c>
      <c r="T35" s="70">
        <f t="shared" si="5"/>
        <v>135790.91000000003</v>
      </c>
      <c r="U35" s="70">
        <f t="shared" si="5"/>
        <v>0</v>
      </c>
      <c r="V35" s="70">
        <f t="shared" si="5"/>
        <v>8058</v>
      </c>
      <c r="W35" s="70">
        <f t="shared" si="5"/>
        <v>11265.07</v>
      </c>
      <c r="X35" s="70">
        <f t="shared" si="5"/>
        <v>19942.21</v>
      </c>
      <c r="Y35" s="70">
        <f t="shared" si="5"/>
        <v>25337.09</v>
      </c>
      <c r="Z35" s="70">
        <f t="shared" si="5"/>
        <v>60392.150000000009</v>
      </c>
      <c r="AA35" s="70">
        <f t="shared" si="5"/>
        <v>0</v>
      </c>
      <c r="AB35" s="70">
        <f t="shared" si="5"/>
        <v>0</v>
      </c>
      <c r="AC35" s="70">
        <f t="shared" si="5"/>
        <v>0</v>
      </c>
      <c r="AD35" s="70">
        <f t="shared" si="5"/>
        <v>0</v>
      </c>
      <c r="AE35" s="70">
        <f t="shared" si="5"/>
        <v>11158.35</v>
      </c>
      <c r="AF35" s="70">
        <f t="shared" si="5"/>
        <v>8958.9500000000007</v>
      </c>
      <c r="AG35" s="70">
        <f t="shared" si="5"/>
        <v>2485.0300000000002</v>
      </c>
      <c r="AH35" s="70">
        <f t="shared" si="5"/>
        <v>6822.76</v>
      </c>
      <c r="AI35" s="70">
        <f t="shared" si="5"/>
        <v>-1837.68</v>
      </c>
      <c r="AJ35" s="70"/>
      <c r="AK35" s="70">
        <f t="shared" si="0"/>
        <v>793945.68999999983</v>
      </c>
      <c r="AL35" s="61"/>
    </row>
    <row r="36" spans="1:38" ht="14.4" x14ac:dyDescent="0.25">
      <c r="A36" s="61"/>
      <c r="B36" s="62">
        <v>510000</v>
      </c>
      <c r="C36" s="75" t="s">
        <v>17</v>
      </c>
      <c r="D36" s="64">
        <v>12410.25</v>
      </c>
      <c r="E36" s="64">
        <v>5681</v>
      </c>
      <c r="F36" s="64">
        <v>5995.27</v>
      </c>
      <c r="G36" s="64">
        <v>10624.47</v>
      </c>
      <c r="H36" s="64">
        <v>95622.49</v>
      </c>
      <c r="I36" s="64"/>
      <c r="J36" s="64">
        <v>90743</v>
      </c>
      <c r="K36" s="64">
        <v>16267.92</v>
      </c>
      <c r="L36" s="64"/>
      <c r="M36" s="64">
        <v>34656.129999999997</v>
      </c>
      <c r="N36" s="64">
        <v>35566.480000000003</v>
      </c>
      <c r="O36" s="64">
        <v>60320.63</v>
      </c>
      <c r="P36" s="64">
        <v>12586</v>
      </c>
      <c r="Q36" s="64">
        <v>15031.42</v>
      </c>
      <c r="R36" s="64">
        <v>14199.1</v>
      </c>
      <c r="S36" s="64"/>
      <c r="T36" s="64">
        <v>98439.58</v>
      </c>
      <c r="U36" s="64"/>
      <c r="V36" s="64">
        <v>5753</v>
      </c>
      <c r="W36" s="64">
        <v>10762.88</v>
      </c>
      <c r="X36" s="64">
        <v>16529.740000000002</v>
      </c>
      <c r="Y36" s="64">
        <v>23315.62</v>
      </c>
      <c r="Z36" s="64">
        <v>46331.66</v>
      </c>
      <c r="AA36" s="64"/>
      <c r="AB36" s="64"/>
      <c r="AC36" s="64"/>
      <c r="AD36" s="64"/>
      <c r="AE36" s="64">
        <v>8541.42</v>
      </c>
      <c r="AF36" s="64">
        <v>8858.43</v>
      </c>
      <c r="AG36" s="64">
        <v>2365.92</v>
      </c>
      <c r="AH36" s="64">
        <v>6739.7</v>
      </c>
      <c r="AI36" s="64">
        <v>2344.02</v>
      </c>
      <c r="AJ36" s="64">
        <v>2851</v>
      </c>
      <c r="AK36" s="64">
        <f t="shared" si="0"/>
        <v>642537.13000000012</v>
      </c>
      <c r="AL36" s="61"/>
    </row>
    <row r="37" spans="1:38" ht="14.4" x14ac:dyDescent="0.25">
      <c r="A37" s="61"/>
      <c r="B37" s="65">
        <v>510300</v>
      </c>
      <c r="C37" s="66" t="s">
        <v>171</v>
      </c>
      <c r="D37" s="67">
        <v>0</v>
      </c>
      <c r="E37" s="67">
        <v>0</v>
      </c>
      <c r="F37" s="67">
        <v>0</v>
      </c>
      <c r="G37" s="67"/>
      <c r="H37" s="67">
        <v>0</v>
      </c>
      <c r="I37" s="67"/>
      <c r="J37" s="67">
        <v>1</v>
      </c>
      <c r="K37" s="67">
        <v>0</v>
      </c>
      <c r="L37" s="67"/>
      <c r="M37" s="67">
        <v>0</v>
      </c>
      <c r="N37" s="67"/>
      <c r="O37" s="67">
        <v>0</v>
      </c>
      <c r="P37" s="67">
        <v>0</v>
      </c>
      <c r="Q37" s="67">
        <v>0</v>
      </c>
      <c r="R37" s="67">
        <v>0</v>
      </c>
      <c r="S37" s="67"/>
      <c r="T37" s="67">
        <v>0</v>
      </c>
      <c r="U37" s="67"/>
      <c r="V37" s="67">
        <v>0</v>
      </c>
      <c r="W37" s="67">
        <v>0</v>
      </c>
      <c r="X37" s="67">
        <v>0</v>
      </c>
      <c r="Y37" s="67">
        <v>7.48</v>
      </c>
      <c r="Z37" s="67">
        <v>0</v>
      </c>
      <c r="AA37" s="67"/>
      <c r="AB37" s="67"/>
      <c r="AC37" s="67"/>
      <c r="AD37" s="67"/>
      <c r="AE37" s="67"/>
      <c r="AF37" s="67"/>
      <c r="AG37" s="67">
        <v>0</v>
      </c>
      <c r="AH37" s="67">
        <v>0</v>
      </c>
      <c r="AI37" s="67">
        <v>80.27</v>
      </c>
      <c r="AJ37" s="67"/>
      <c r="AK37" s="67">
        <f t="shared" si="0"/>
        <v>88.75</v>
      </c>
      <c r="AL37" s="61"/>
    </row>
    <row r="38" spans="1:38" ht="14.4" x14ac:dyDescent="0.25">
      <c r="A38" s="61"/>
      <c r="B38" s="65">
        <v>510400</v>
      </c>
      <c r="C38" s="66" t="s">
        <v>172</v>
      </c>
      <c r="D38" s="67">
        <v>3.91</v>
      </c>
      <c r="E38" s="67">
        <v>0</v>
      </c>
      <c r="F38" s="67">
        <v>0</v>
      </c>
      <c r="G38" s="67"/>
      <c r="H38" s="67">
        <v>0</v>
      </c>
      <c r="I38" s="67"/>
      <c r="J38" s="67">
        <v>30</v>
      </c>
      <c r="K38" s="67">
        <v>0.35</v>
      </c>
      <c r="L38" s="67"/>
      <c r="M38" s="67">
        <v>2956.26</v>
      </c>
      <c r="N38" s="67">
        <v>53.78</v>
      </c>
      <c r="O38" s="67">
        <v>0</v>
      </c>
      <c r="P38" s="67">
        <v>0</v>
      </c>
      <c r="Q38" s="67">
        <v>0</v>
      </c>
      <c r="R38" s="67">
        <v>0.2</v>
      </c>
      <c r="S38" s="67"/>
      <c r="T38" s="67">
        <v>36.369999999999997</v>
      </c>
      <c r="U38" s="67"/>
      <c r="V38" s="67">
        <v>0</v>
      </c>
      <c r="W38" s="67">
        <v>0.14000000000000001</v>
      </c>
      <c r="X38" s="67">
        <v>0</v>
      </c>
      <c r="Y38" s="67"/>
      <c r="Z38" s="67">
        <v>0</v>
      </c>
      <c r="AA38" s="67"/>
      <c r="AB38" s="67"/>
      <c r="AC38" s="67"/>
      <c r="AD38" s="67"/>
      <c r="AE38" s="67"/>
      <c r="AF38" s="67"/>
      <c r="AG38" s="67">
        <v>0</v>
      </c>
      <c r="AH38" s="67">
        <v>0</v>
      </c>
      <c r="AI38" s="67">
        <v>0</v>
      </c>
      <c r="AJ38" s="67"/>
      <c r="AK38" s="67">
        <f t="shared" si="0"/>
        <v>3081.01</v>
      </c>
      <c r="AL38" s="61"/>
    </row>
    <row r="39" spans="1:38" ht="14.4" x14ac:dyDescent="0.25">
      <c r="A39" s="61"/>
      <c r="B39" s="65">
        <v>510600</v>
      </c>
      <c r="C39" s="66" t="s">
        <v>173</v>
      </c>
      <c r="D39" s="67">
        <v>322.55</v>
      </c>
      <c r="E39" s="67">
        <v>0</v>
      </c>
      <c r="F39" s="67">
        <v>68.010000000000005</v>
      </c>
      <c r="G39" s="67">
        <v>36.64</v>
      </c>
      <c r="H39" s="67">
        <v>57.64</v>
      </c>
      <c r="I39" s="67"/>
      <c r="J39" s="67">
        <v>0</v>
      </c>
      <c r="K39" s="67">
        <v>234.21</v>
      </c>
      <c r="L39" s="67"/>
      <c r="M39" s="67">
        <v>518.53</v>
      </c>
      <c r="N39" s="67">
        <v>225.59</v>
      </c>
      <c r="O39" s="67">
        <v>0</v>
      </c>
      <c r="P39" s="67">
        <v>0</v>
      </c>
      <c r="Q39" s="67">
        <v>0</v>
      </c>
      <c r="R39" s="67">
        <v>0</v>
      </c>
      <c r="S39" s="67"/>
      <c r="T39" s="67">
        <v>0</v>
      </c>
      <c r="U39" s="67"/>
      <c r="V39" s="67">
        <v>5</v>
      </c>
      <c r="W39" s="67">
        <v>0</v>
      </c>
      <c r="X39" s="67">
        <v>161.58000000000001</v>
      </c>
      <c r="Y39" s="67"/>
      <c r="Z39" s="67">
        <v>577.21</v>
      </c>
      <c r="AA39" s="67"/>
      <c r="AB39" s="67"/>
      <c r="AC39" s="67"/>
      <c r="AD39" s="67"/>
      <c r="AE39" s="67">
        <v>46.33</v>
      </c>
      <c r="AF39" s="67"/>
      <c r="AG39" s="67">
        <v>0</v>
      </c>
      <c r="AH39" s="67">
        <v>0</v>
      </c>
      <c r="AI39" s="67">
        <v>0</v>
      </c>
      <c r="AJ39" s="67"/>
      <c r="AK39" s="67">
        <f t="shared" si="0"/>
        <v>2253.29</v>
      </c>
      <c r="AL39" s="61"/>
    </row>
    <row r="40" spans="1:38" ht="14.4" x14ac:dyDescent="0.25">
      <c r="A40" s="61"/>
      <c r="B40" s="65">
        <v>510700</v>
      </c>
      <c r="C40" s="66" t="s">
        <v>163</v>
      </c>
      <c r="D40" s="67">
        <v>0</v>
      </c>
      <c r="E40" s="67">
        <v>0</v>
      </c>
      <c r="F40" s="67">
        <v>0</v>
      </c>
      <c r="G40" s="67"/>
      <c r="H40" s="67">
        <v>0</v>
      </c>
      <c r="I40" s="67"/>
      <c r="J40" s="67">
        <v>0</v>
      </c>
      <c r="K40" s="67">
        <v>0</v>
      </c>
      <c r="L40" s="67"/>
      <c r="M40" s="67">
        <v>0</v>
      </c>
      <c r="N40" s="67"/>
      <c r="O40" s="67">
        <v>0</v>
      </c>
      <c r="P40" s="67">
        <v>0</v>
      </c>
      <c r="Q40" s="67">
        <v>0</v>
      </c>
      <c r="R40" s="67">
        <v>0</v>
      </c>
      <c r="S40" s="67"/>
      <c r="T40" s="67">
        <v>0</v>
      </c>
      <c r="U40" s="67"/>
      <c r="V40" s="67">
        <v>0</v>
      </c>
      <c r="W40" s="67">
        <v>0</v>
      </c>
      <c r="X40" s="67">
        <v>0</v>
      </c>
      <c r="Y40" s="67"/>
      <c r="Z40" s="67">
        <v>0</v>
      </c>
      <c r="AA40" s="67"/>
      <c r="AB40" s="67"/>
      <c r="AC40" s="67"/>
      <c r="AD40" s="67"/>
      <c r="AE40" s="67"/>
      <c r="AF40" s="67"/>
      <c r="AG40" s="67">
        <v>0</v>
      </c>
      <c r="AH40" s="67">
        <v>0</v>
      </c>
      <c r="AI40" s="67">
        <v>0</v>
      </c>
      <c r="AJ40" s="67"/>
      <c r="AK40" s="67">
        <f t="shared" si="0"/>
        <v>0</v>
      </c>
      <c r="AL40" s="61"/>
    </row>
    <row r="41" spans="1:38" ht="14.4" x14ac:dyDescent="0.25">
      <c r="A41" s="61"/>
      <c r="B41" s="65">
        <v>510800</v>
      </c>
      <c r="C41" s="66" t="s">
        <v>174</v>
      </c>
      <c r="D41" s="67">
        <v>0</v>
      </c>
      <c r="E41" s="67">
        <v>0</v>
      </c>
      <c r="F41" s="67">
        <v>0</v>
      </c>
      <c r="G41" s="67">
        <v>1437.64</v>
      </c>
      <c r="H41" s="67">
        <v>0</v>
      </c>
      <c r="I41" s="67"/>
      <c r="J41" s="67">
        <v>394</v>
      </c>
      <c r="K41" s="67">
        <v>1014.62</v>
      </c>
      <c r="L41" s="67"/>
      <c r="M41" s="67">
        <v>0</v>
      </c>
      <c r="N41" s="67">
        <v>917.3</v>
      </c>
      <c r="O41" s="67">
        <v>3930.14</v>
      </c>
      <c r="P41" s="67">
        <v>0</v>
      </c>
      <c r="Q41" s="67">
        <v>0</v>
      </c>
      <c r="R41" s="67">
        <v>0</v>
      </c>
      <c r="S41" s="67"/>
      <c r="T41" s="67">
        <v>0</v>
      </c>
      <c r="U41" s="67"/>
      <c r="V41" s="67">
        <v>6</v>
      </c>
      <c r="W41" s="67">
        <v>0</v>
      </c>
      <c r="X41" s="67">
        <v>0.12</v>
      </c>
      <c r="Y41" s="67"/>
      <c r="Z41" s="67">
        <v>2984.05</v>
      </c>
      <c r="AA41" s="67"/>
      <c r="AB41" s="67"/>
      <c r="AC41" s="67"/>
      <c r="AD41" s="67"/>
      <c r="AE41" s="67">
        <v>1494.49</v>
      </c>
      <c r="AF41" s="67"/>
      <c r="AG41" s="67">
        <v>0</v>
      </c>
      <c r="AH41" s="67">
        <v>0</v>
      </c>
      <c r="AI41" s="67">
        <v>0</v>
      </c>
      <c r="AJ41" s="67"/>
      <c r="AK41" s="67">
        <f t="shared" si="0"/>
        <v>12178.36</v>
      </c>
      <c r="AL41" s="61"/>
    </row>
    <row r="42" spans="1:38" ht="14.4" x14ac:dyDescent="0.25">
      <c r="A42" s="61"/>
      <c r="B42" s="65">
        <v>511500</v>
      </c>
      <c r="C42" s="66" t="s">
        <v>18</v>
      </c>
      <c r="D42" s="67">
        <v>402.45</v>
      </c>
      <c r="E42" s="67">
        <v>887</v>
      </c>
      <c r="F42" s="67">
        <v>1306.55</v>
      </c>
      <c r="G42" s="67">
        <v>2569.31</v>
      </c>
      <c r="H42" s="67">
        <v>18.989999999999998</v>
      </c>
      <c r="I42" s="67"/>
      <c r="J42" s="67">
        <v>13625</v>
      </c>
      <c r="K42" s="67">
        <v>354.1</v>
      </c>
      <c r="L42" s="67"/>
      <c r="M42" s="67">
        <v>977.82</v>
      </c>
      <c r="N42" s="67">
        <v>117.84</v>
      </c>
      <c r="O42" s="67">
        <v>941.01</v>
      </c>
      <c r="P42" s="67">
        <v>2429</v>
      </c>
      <c r="Q42" s="67">
        <v>4574.3</v>
      </c>
      <c r="R42" s="67">
        <v>1586.95</v>
      </c>
      <c r="S42" s="67"/>
      <c r="T42" s="67">
        <v>32613.84</v>
      </c>
      <c r="U42" s="67"/>
      <c r="V42" s="67">
        <v>529</v>
      </c>
      <c r="W42" s="67">
        <v>53.68</v>
      </c>
      <c r="X42" s="67">
        <v>4.04</v>
      </c>
      <c r="Y42" s="67">
        <v>83.23</v>
      </c>
      <c r="Z42" s="67">
        <v>347.16</v>
      </c>
      <c r="AA42" s="67"/>
      <c r="AB42" s="67"/>
      <c r="AC42" s="67"/>
      <c r="AD42" s="67"/>
      <c r="AE42" s="67">
        <v>235.24</v>
      </c>
      <c r="AF42" s="67">
        <v>966.52</v>
      </c>
      <c r="AG42" s="67">
        <v>0</v>
      </c>
      <c r="AH42" s="67">
        <v>94.68</v>
      </c>
      <c r="AI42" s="67">
        <v>2.4500000000000002</v>
      </c>
      <c r="AJ42" s="67">
        <v>0.6</v>
      </c>
      <c r="AK42" s="67">
        <f t="shared" si="0"/>
        <v>64720.759999999995</v>
      </c>
      <c r="AL42" s="61"/>
    </row>
    <row r="43" spans="1:38" ht="14.4" x14ac:dyDescent="0.25">
      <c r="A43" s="61"/>
      <c r="B43" s="65">
        <v>511900</v>
      </c>
      <c r="C43" s="66" t="s">
        <v>159</v>
      </c>
      <c r="D43" s="67">
        <v>0</v>
      </c>
      <c r="E43" s="67">
        <v>0</v>
      </c>
      <c r="F43" s="67">
        <v>0</v>
      </c>
      <c r="G43" s="67"/>
      <c r="H43" s="67">
        <v>0</v>
      </c>
      <c r="I43" s="67"/>
      <c r="J43" s="67">
        <v>0</v>
      </c>
      <c r="K43" s="67">
        <v>0</v>
      </c>
      <c r="L43" s="67"/>
      <c r="M43" s="67">
        <v>0</v>
      </c>
      <c r="N43" s="67"/>
      <c r="O43" s="67">
        <v>0</v>
      </c>
      <c r="P43" s="67">
        <v>0</v>
      </c>
      <c r="Q43" s="67">
        <v>0</v>
      </c>
      <c r="R43" s="67">
        <v>0</v>
      </c>
      <c r="S43" s="67"/>
      <c r="T43" s="67">
        <v>0</v>
      </c>
      <c r="U43" s="67"/>
      <c r="V43" s="67">
        <v>0</v>
      </c>
      <c r="W43" s="67">
        <v>0</v>
      </c>
      <c r="X43" s="67">
        <v>0</v>
      </c>
      <c r="Y43" s="67"/>
      <c r="Z43" s="67">
        <v>0</v>
      </c>
      <c r="AA43" s="67"/>
      <c r="AB43" s="67"/>
      <c r="AC43" s="67"/>
      <c r="AD43" s="67"/>
      <c r="AE43" s="67"/>
      <c r="AF43" s="67"/>
      <c r="AG43" s="67">
        <v>0</v>
      </c>
      <c r="AH43" s="67">
        <v>0</v>
      </c>
      <c r="AI43" s="67">
        <v>0</v>
      </c>
      <c r="AJ43" s="67"/>
      <c r="AK43" s="67">
        <f t="shared" si="0"/>
        <v>0</v>
      </c>
      <c r="AL43" s="61"/>
    </row>
    <row r="44" spans="1:38" ht="14.4" x14ac:dyDescent="0.25">
      <c r="A44" s="61"/>
      <c r="B44" s="62">
        <v>512000</v>
      </c>
      <c r="C44" s="69" t="s">
        <v>19</v>
      </c>
      <c r="D44" s="64">
        <v>6857.8</v>
      </c>
      <c r="E44" s="64">
        <v>2027</v>
      </c>
      <c r="F44" s="64">
        <v>2621.0100000000002</v>
      </c>
      <c r="G44" s="64">
        <v>2856.86</v>
      </c>
      <c r="H44" s="64">
        <v>17212.45</v>
      </c>
      <c r="I44" s="64"/>
      <c r="J44" s="64">
        <v>39705</v>
      </c>
      <c r="K44" s="64">
        <v>8172.03</v>
      </c>
      <c r="L44" s="64"/>
      <c r="M44" s="64">
        <v>13513.33</v>
      </c>
      <c r="N44" s="64">
        <v>20609.96</v>
      </c>
      <c r="O44" s="64">
        <v>32829.61</v>
      </c>
      <c r="P44" s="64">
        <v>5855</v>
      </c>
      <c r="Q44" s="64">
        <v>4991.96</v>
      </c>
      <c r="R44" s="64">
        <v>8476.5300000000007</v>
      </c>
      <c r="S44" s="64"/>
      <c r="T44" s="64">
        <v>44757.05</v>
      </c>
      <c r="U44" s="64"/>
      <c r="V44" s="64">
        <v>3045</v>
      </c>
      <c r="W44" s="64">
        <v>4538.1000000000004</v>
      </c>
      <c r="X44" s="64">
        <v>6999.28</v>
      </c>
      <c r="Y44" s="64">
        <v>8727.9</v>
      </c>
      <c r="Z44" s="64">
        <v>12300.31</v>
      </c>
      <c r="AA44" s="64"/>
      <c r="AB44" s="64"/>
      <c r="AC44" s="64"/>
      <c r="AD44" s="64"/>
      <c r="AE44" s="64">
        <v>4086.73</v>
      </c>
      <c r="AF44" s="64">
        <v>3373.28</v>
      </c>
      <c r="AG44" s="64">
        <v>892.33</v>
      </c>
      <c r="AH44" s="64">
        <v>3589.19</v>
      </c>
      <c r="AI44" s="64">
        <v>1298.8399999999999</v>
      </c>
      <c r="AJ44" s="64">
        <v>899</v>
      </c>
      <c r="AK44" s="64">
        <f t="shared" si="0"/>
        <v>260235.54999999996</v>
      </c>
      <c r="AL44" s="61"/>
    </row>
    <row r="45" spans="1:38" ht="14.4" x14ac:dyDescent="0.25">
      <c r="A45" s="61"/>
      <c r="B45" s="65">
        <v>512300</v>
      </c>
      <c r="C45" s="66" t="s">
        <v>165</v>
      </c>
      <c r="D45" s="67">
        <v>0</v>
      </c>
      <c r="E45" s="67">
        <v>0</v>
      </c>
      <c r="F45" s="67">
        <v>0</v>
      </c>
      <c r="G45" s="67"/>
      <c r="H45" s="67">
        <v>0</v>
      </c>
      <c r="I45" s="67"/>
      <c r="J45" s="67">
        <v>0</v>
      </c>
      <c r="K45" s="67">
        <v>0</v>
      </c>
      <c r="L45" s="67"/>
      <c r="M45" s="67">
        <v>401.9</v>
      </c>
      <c r="N45" s="67"/>
      <c r="O45" s="67">
        <v>0</v>
      </c>
      <c r="P45" s="67">
        <v>0</v>
      </c>
      <c r="Q45" s="67">
        <v>0</v>
      </c>
      <c r="R45" s="67">
        <v>0</v>
      </c>
      <c r="S45" s="67"/>
      <c r="T45" s="67">
        <v>0</v>
      </c>
      <c r="U45" s="67"/>
      <c r="V45" s="67">
        <v>0</v>
      </c>
      <c r="W45" s="67">
        <v>0</v>
      </c>
      <c r="X45" s="67">
        <v>0</v>
      </c>
      <c r="Y45" s="67"/>
      <c r="Z45" s="67">
        <v>0</v>
      </c>
      <c r="AA45" s="67"/>
      <c r="AB45" s="67"/>
      <c r="AC45" s="67"/>
      <c r="AD45" s="67"/>
      <c r="AE45" s="67"/>
      <c r="AF45" s="67"/>
      <c r="AG45" s="67">
        <v>0</v>
      </c>
      <c r="AH45" s="67">
        <v>0</v>
      </c>
      <c r="AI45" s="67">
        <v>0</v>
      </c>
      <c r="AJ45" s="67"/>
      <c r="AK45" s="67">
        <f t="shared" si="0"/>
        <v>401.9</v>
      </c>
      <c r="AL45" s="61"/>
    </row>
    <row r="46" spans="1:38" ht="14.4" x14ac:dyDescent="0.25">
      <c r="A46" s="61"/>
      <c r="B46" s="65">
        <v>512500</v>
      </c>
      <c r="C46" s="66" t="s">
        <v>166</v>
      </c>
      <c r="D46" s="67">
        <v>0</v>
      </c>
      <c r="E46" s="67">
        <v>0</v>
      </c>
      <c r="F46" s="67">
        <v>0</v>
      </c>
      <c r="G46" s="67"/>
      <c r="H46" s="67">
        <v>12.39</v>
      </c>
      <c r="I46" s="67"/>
      <c r="J46" s="67">
        <v>7</v>
      </c>
      <c r="K46" s="67">
        <v>0.02</v>
      </c>
      <c r="L46" s="67"/>
      <c r="M46" s="67">
        <v>353.43</v>
      </c>
      <c r="N46" s="67">
        <v>0.45</v>
      </c>
      <c r="O46" s="67">
        <v>0</v>
      </c>
      <c r="P46" s="67">
        <v>0</v>
      </c>
      <c r="Q46" s="67">
        <v>0</v>
      </c>
      <c r="R46" s="67">
        <v>0</v>
      </c>
      <c r="S46" s="67"/>
      <c r="T46" s="67">
        <v>0</v>
      </c>
      <c r="U46" s="67"/>
      <c r="V46" s="67">
        <v>1</v>
      </c>
      <c r="W46" s="67">
        <v>0.01</v>
      </c>
      <c r="X46" s="67">
        <v>148.63</v>
      </c>
      <c r="Y46" s="67">
        <v>0.04</v>
      </c>
      <c r="Z46" s="67">
        <v>1.02</v>
      </c>
      <c r="AA46" s="67"/>
      <c r="AB46" s="67"/>
      <c r="AC46" s="67"/>
      <c r="AD46" s="67"/>
      <c r="AE46" s="67">
        <v>0.08</v>
      </c>
      <c r="AF46" s="67"/>
      <c r="AG46" s="67">
        <v>0</v>
      </c>
      <c r="AH46" s="67">
        <v>0</v>
      </c>
      <c r="AI46" s="67">
        <v>0</v>
      </c>
      <c r="AJ46" s="67"/>
      <c r="AK46" s="67">
        <f t="shared" si="0"/>
        <v>524.07000000000005</v>
      </c>
      <c r="AL46" s="61"/>
    </row>
    <row r="47" spans="1:38" ht="14.4" x14ac:dyDescent="0.25">
      <c r="A47" s="61"/>
      <c r="B47" s="65">
        <v>512800</v>
      </c>
      <c r="C47" s="66" t="s">
        <v>175</v>
      </c>
      <c r="D47" s="67">
        <v>0</v>
      </c>
      <c r="E47" s="67">
        <v>0</v>
      </c>
      <c r="F47" s="67">
        <v>0</v>
      </c>
      <c r="G47" s="67"/>
      <c r="H47" s="67">
        <v>0</v>
      </c>
      <c r="I47" s="67"/>
      <c r="J47" s="67">
        <v>0</v>
      </c>
      <c r="K47" s="67">
        <v>0</v>
      </c>
      <c r="L47" s="67"/>
      <c r="M47" s="67">
        <v>0</v>
      </c>
      <c r="N47" s="67"/>
      <c r="O47" s="67">
        <v>0</v>
      </c>
      <c r="P47" s="67">
        <v>0</v>
      </c>
      <c r="Q47" s="67">
        <v>0</v>
      </c>
      <c r="R47" s="67">
        <v>0</v>
      </c>
      <c r="S47" s="67"/>
      <c r="T47" s="67">
        <v>0</v>
      </c>
      <c r="U47" s="67"/>
      <c r="V47" s="67">
        <v>0</v>
      </c>
      <c r="W47" s="67">
        <v>0</v>
      </c>
      <c r="X47" s="67">
        <v>0</v>
      </c>
      <c r="Y47" s="67"/>
      <c r="Z47" s="67">
        <v>0</v>
      </c>
      <c r="AA47" s="67"/>
      <c r="AB47" s="67"/>
      <c r="AC47" s="67"/>
      <c r="AD47" s="67"/>
      <c r="AE47" s="67"/>
      <c r="AF47" s="67"/>
      <c r="AG47" s="67">
        <v>0</v>
      </c>
      <c r="AH47" s="67">
        <v>0</v>
      </c>
      <c r="AI47" s="67">
        <v>0</v>
      </c>
      <c r="AJ47" s="67"/>
      <c r="AK47" s="67">
        <f t="shared" si="0"/>
        <v>0</v>
      </c>
      <c r="AL47" s="61"/>
    </row>
    <row r="48" spans="1:38" ht="14.4" x14ac:dyDescent="0.25">
      <c r="A48" s="61"/>
      <c r="B48" s="65">
        <v>512900</v>
      </c>
      <c r="C48" s="66" t="s">
        <v>168</v>
      </c>
      <c r="D48" s="67">
        <v>0</v>
      </c>
      <c r="E48" s="67">
        <v>0</v>
      </c>
      <c r="F48" s="67">
        <v>0</v>
      </c>
      <c r="G48" s="67"/>
      <c r="H48" s="67">
        <v>0</v>
      </c>
      <c r="I48" s="67"/>
      <c r="J48" s="67">
        <v>0</v>
      </c>
      <c r="K48" s="67">
        <v>0</v>
      </c>
      <c r="L48" s="67"/>
      <c r="M48" s="67">
        <v>549.07000000000005</v>
      </c>
      <c r="N48" s="67"/>
      <c r="O48" s="67">
        <v>0</v>
      </c>
      <c r="P48" s="67">
        <v>0</v>
      </c>
      <c r="Q48" s="67">
        <v>0</v>
      </c>
      <c r="R48" s="67">
        <v>0</v>
      </c>
      <c r="S48" s="67"/>
      <c r="T48" s="67">
        <v>0</v>
      </c>
      <c r="U48" s="67"/>
      <c r="V48" s="67">
        <v>0</v>
      </c>
      <c r="W48" s="67">
        <v>0</v>
      </c>
      <c r="X48" s="67">
        <v>0</v>
      </c>
      <c r="Y48" s="67"/>
      <c r="Z48" s="67">
        <v>0</v>
      </c>
      <c r="AA48" s="67"/>
      <c r="AB48" s="67"/>
      <c r="AC48" s="67"/>
      <c r="AD48" s="67"/>
      <c r="AE48" s="67"/>
      <c r="AF48" s="67"/>
      <c r="AG48" s="67">
        <v>0</v>
      </c>
      <c r="AH48" s="67">
        <v>0</v>
      </c>
      <c r="AI48" s="67">
        <v>0</v>
      </c>
      <c r="AJ48" s="67"/>
      <c r="AK48" s="67">
        <f t="shared" si="0"/>
        <v>549.07000000000005</v>
      </c>
      <c r="AL48" s="61"/>
    </row>
    <row r="49" spans="1:38" ht="14.4" x14ac:dyDescent="0.25">
      <c r="A49" s="61"/>
      <c r="B49" s="65">
        <v>513000</v>
      </c>
      <c r="C49" s="66" t="s">
        <v>20</v>
      </c>
      <c r="D49" s="67">
        <v>458.58</v>
      </c>
      <c r="E49" s="67">
        <v>208</v>
      </c>
      <c r="F49" s="67">
        <v>247.96</v>
      </c>
      <c r="G49" s="67">
        <v>679.46</v>
      </c>
      <c r="H49" s="67">
        <v>10370.52</v>
      </c>
      <c r="I49" s="67"/>
      <c r="J49" s="67">
        <v>4414</v>
      </c>
      <c r="K49" s="67">
        <v>783.31</v>
      </c>
      <c r="L49" s="67"/>
      <c r="M49" s="67">
        <v>1604.47</v>
      </c>
      <c r="N49" s="67">
        <v>1230.47</v>
      </c>
      <c r="O49" s="67">
        <v>2731.88</v>
      </c>
      <c r="P49" s="67">
        <v>404</v>
      </c>
      <c r="Q49" s="67">
        <v>1592.93</v>
      </c>
      <c r="R49" s="67">
        <v>988.91</v>
      </c>
      <c r="S49" s="67"/>
      <c r="T49" s="67">
        <v>2163.87</v>
      </c>
      <c r="U49" s="67"/>
      <c r="V49" s="67">
        <v>439</v>
      </c>
      <c r="W49" s="67">
        <v>589.89</v>
      </c>
      <c r="X49" s="67">
        <v>1388.66</v>
      </c>
      <c r="Y49" s="67">
        <v>732.01</v>
      </c>
      <c r="Z49" s="67">
        <v>1351.18</v>
      </c>
      <c r="AA49" s="67"/>
      <c r="AB49" s="67"/>
      <c r="AC49" s="67"/>
      <c r="AD49" s="67"/>
      <c r="AE49" s="67">
        <v>255.43</v>
      </c>
      <c r="AF49" s="67">
        <v>2496.0300000000002</v>
      </c>
      <c r="AG49" s="67">
        <v>859.41</v>
      </c>
      <c r="AH49" s="67">
        <v>588.6</v>
      </c>
      <c r="AI49" s="67">
        <v>127.28</v>
      </c>
      <c r="AJ49" s="67">
        <v>290</v>
      </c>
      <c r="AK49" s="67">
        <f t="shared" si="0"/>
        <v>36995.850000000006</v>
      </c>
      <c r="AL49" s="61"/>
    </row>
    <row r="50" spans="1:38" ht="14.4" x14ac:dyDescent="0.25">
      <c r="A50" s="61"/>
      <c r="B50" s="65">
        <v>513900</v>
      </c>
      <c r="C50" s="66" t="s">
        <v>176</v>
      </c>
      <c r="D50" s="67">
        <v>0</v>
      </c>
      <c r="E50" s="67">
        <v>0</v>
      </c>
      <c r="F50" s="67">
        <v>0</v>
      </c>
      <c r="G50" s="67"/>
      <c r="H50" s="67">
        <v>0</v>
      </c>
      <c r="I50" s="67"/>
      <c r="J50" s="67">
        <v>87</v>
      </c>
      <c r="K50" s="67">
        <v>0</v>
      </c>
      <c r="L50" s="67"/>
      <c r="M50" s="67">
        <v>0</v>
      </c>
      <c r="N50" s="67"/>
      <c r="O50" s="67">
        <v>0</v>
      </c>
      <c r="P50" s="67">
        <v>0</v>
      </c>
      <c r="Q50" s="67">
        <v>0</v>
      </c>
      <c r="R50" s="67"/>
      <c r="S50" s="67"/>
      <c r="T50" s="67">
        <v>0</v>
      </c>
      <c r="U50" s="67"/>
      <c r="V50" s="67">
        <v>0</v>
      </c>
      <c r="W50" s="67">
        <v>0</v>
      </c>
      <c r="X50" s="67">
        <v>0</v>
      </c>
      <c r="Y50" s="67"/>
      <c r="Z50" s="67">
        <v>0</v>
      </c>
      <c r="AA50" s="67"/>
      <c r="AB50" s="67"/>
      <c r="AC50" s="67"/>
      <c r="AD50" s="67"/>
      <c r="AE50" s="67"/>
      <c r="AF50" s="67"/>
      <c r="AG50" s="67">
        <v>0</v>
      </c>
      <c r="AH50" s="67">
        <v>0</v>
      </c>
      <c r="AI50" s="67">
        <v>0</v>
      </c>
      <c r="AJ50" s="67"/>
      <c r="AK50" s="67">
        <f t="shared" si="0"/>
        <v>87</v>
      </c>
      <c r="AL50" s="61"/>
    </row>
    <row r="51" spans="1:38" ht="14.4" x14ac:dyDescent="0.25">
      <c r="A51" s="61"/>
      <c r="B51" s="62">
        <v>514000</v>
      </c>
      <c r="C51" s="69" t="s">
        <v>21</v>
      </c>
      <c r="D51" s="64">
        <v>831.07</v>
      </c>
      <c r="E51" s="64">
        <v>243</v>
      </c>
      <c r="F51" s="64">
        <v>220.71</v>
      </c>
      <c r="G51" s="64">
        <v>316.75</v>
      </c>
      <c r="H51" s="64">
        <v>1622.32</v>
      </c>
      <c r="I51" s="64"/>
      <c r="J51" s="64">
        <v>3896</v>
      </c>
      <c r="K51" s="64">
        <v>385.29</v>
      </c>
      <c r="L51" s="64"/>
      <c r="M51" s="64">
        <v>572.86</v>
      </c>
      <c r="N51" s="64">
        <v>1792.1</v>
      </c>
      <c r="O51" s="64">
        <v>1822.5</v>
      </c>
      <c r="P51" s="64">
        <v>536</v>
      </c>
      <c r="Q51" s="64">
        <v>1088.1500000000001</v>
      </c>
      <c r="R51" s="64">
        <v>473.59</v>
      </c>
      <c r="S51" s="64"/>
      <c r="T51" s="64">
        <v>4718.41</v>
      </c>
      <c r="U51" s="64"/>
      <c r="V51" s="64">
        <v>241</v>
      </c>
      <c r="W51" s="64">
        <v>373.24</v>
      </c>
      <c r="X51" s="64">
        <v>389.07</v>
      </c>
      <c r="Y51" s="64">
        <v>977.82</v>
      </c>
      <c r="Z51" s="64">
        <v>1898.77</v>
      </c>
      <c r="AA51" s="64"/>
      <c r="AB51" s="64"/>
      <c r="AC51" s="64"/>
      <c r="AD51" s="64"/>
      <c r="AE51" s="64">
        <v>289.39999999999998</v>
      </c>
      <c r="AF51" s="64">
        <v>334.61</v>
      </c>
      <c r="AG51" s="64">
        <v>75.95</v>
      </c>
      <c r="AH51" s="64">
        <v>76.02</v>
      </c>
      <c r="AI51" s="64">
        <v>13.46</v>
      </c>
      <c r="AJ51" s="64">
        <v>913</v>
      </c>
      <c r="AK51" s="64">
        <f t="shared" si="0"/>
        <v>24101.090000000004</v>
      </c>
      <c r="AL51" s="61"/>
    </row>
    <row r="52" spans="1:38" ht="14.4" x14ac:dyDescent="0.25">
      <c r="A52" s="61"/>
      <c r="B52" s="62">
        <v>514500</v>
      </c>
      <c r="C52" s="69" t="s">
        <v>104</v>
      </c>
      <c r="D52" s="64">
        <v>103.1</v>
      </c>
      <c r="E52" s="64">
        <v>114</v>
      </c>
      <c r="F52" s="64">
        <v>56.64</v>
      </c>
      <c r="G52" s="64"/>
      <c r="H52" s="64">
        <v>5489.68</v>
      </c>
      <c r="I52" s="64"/>
      <c r="J52" s="64">
        <v>7560</v>
      </c>
      <c r="K52" s="64">
        <v>587.15</v>
      </c>
      <c r="L52" s="64"/>
      <c r="M52" s="64">
        <v>821.58</v>
      </c>
      <c r="N52" s="64">
        <v>1467.2</v>
      </c>
      <c r="O52" s="64">
        <v>3855.96</v>
      </c>
      <c r="P52" s="64">
        <v>339</v>
      </c>
      <c r="Q52" s="64">
        <v>207.56</v>
      </c>
      <c r="R52" s="64">
        <v>381.05</v>
      </c>
      <c r="S52" s="64"/>
      <c r="T52" s="64">
        <v>971.86</v>
      </c>
      <c r="U52" s="64"/>
      <c r="V52" s="64">
        <v>10</v>
      </c>
      <c r="W52" s="64">
        <v>249.9</v>
      </c>
      <c r="X52" s="64">
        <v>453.46</v>
      </c>
      <c r="Y52" s="64">
        <v>700.01</v>
      </c>
      <c r="Z52" s="64">
        <v>113.69</v>
      </c>
      <c r="AA52" s="64"/>
      <c r="AB52" s="64"/>
      <c r="AC52" s="64"/>
      <c r="AD52" s="64"/>
      <c r="AE52" s="64">
        <v>197.33</v>
      </c>
      <c r="AF52" s="64">
        <v>361.98</v>
      </c>
      <c r="AG52" s="64">
        <v>0</v>
      </c>
      <c r="AH52" s="64">
        <v>533.01</v>
      </c>
      <c r="AI52" s="64">
        <v>122.75</v>
      </c>
      <c r="AJ52" s="64">
        <v>145</v>
      </c>
      <c r="AK52" s="64">
        <f t="shared" si="0"/>
        <v>24841.91</v>
      </c>
      <c r="AL52" s="61"/>
    </row>
    <row r="53" spans="1:38" ht="14.4" x14ac:dyDescent="0.25">
      <c r="A53" s="61"/>
      <c r="B53" s="62">
        <v>515000</v>
      </c>
      <c r="C53" s="69" t="s">
        <v>105</v>
      </c>
      <c r="D53" s="64">
        <v>172.91</v>
      </c>
      <c r="E53" s="64">
        <v>98</v>
      </c>
      <c r="F53" s="64">
        <v>88.8</v>
      </c>
      <c r="G53" s="64">
        <v>114.89</v>
      </c>
      <c r="H53" s="64">
        <v>574.4</v>
      </c>
      <c r="I53" s="64"/>
      <c r="J53" s="64">
        <v>122</v>
      </c>
      <c r="K53" s="64">
        <v>179.88</v>
      </c>
      <c r="L53" s="64"/>
      <c r="M53" s="64">
        <v>185.19</v>
      </c>
      <c r="N53" s="64">
        <v>171.7</v>
      </c>
      <c r="O53" s="64">
        <v>374.03</v>
      </c>
      <c r="P53" s="64">
        <v>175</v>
      </c>
      <c r="Q53" s="64">
        <v>109.88</v>
      </c>
      <c r="R53" s="64">
        <v>73.34</v>
      </c>
      <c r="S53" s="64"/>
      <c r="T53" s="64">
        <v>257.60000000000002</v>
      </c>
      <c r="U53" s="64"/>
      <c r="V53" s="64">
        <v>168</v>
      </c>
      <c r="W53" s="64">
        <v>111.3</v>
      </c>
      <c r="X53" s="64">
        <v>106.14</v>
      </c>
      <c r="Y53" s="64">
        <v>144.18</v>
      </c>
      <c r="Z53" s="64">
        <v>1205.73</v>
      </c>
      <c r="AA53" s="64"/>
      <c r="AB53" s="64"/>
      <c r="AC53" s="64"/>
      <c r="AD53" s="64"/>
      <c r="AE53" s="64">
        <v>81.86</v>
      </c>
      <c r="AF53" s="64">
        <v>56.32</v>
      </c>
      <c r="AG53" s="64">
        <v>79.569999999999993</v>
      </c>
      <c r="AH53" s="64">
        <v>117.29</v>
      </c>
      <c r="AI53" s="64">
        <v>113.72</v>
      </c>
      <c r="AJ53" s="64">
        <v>8</v>
      </c>
      <c r="AK53" s="64">
        <f t="shared" si="0"/>
        <v>4889.7299999999996</v>
      </c>
      <c r="AL53" s="61"/>
    </row>
    <row r="54" spans="1:38" ht="14.4" x14ac:dyDescent="0.25">
      <c r="A54" s="61"/>
      <c r="B54" s="62">
        <v>515500</v>
      </c>
      <c r="C54" s="69" t="s">
        <v>106</v>
      </c>
      <c r="D54" s="64">
        <v>251.49</v>
      </c>
      <c r="E54" s="64">
        <v>119</v>
      </c>
      <c r="F54" s="64">
        <v>46.18</v>
      </c>
      <c r="G54" s="64">
        <v>210.73</v>
      </c>
      <c r="H54" s="64">
        <v>1509.6</v>
      </c>
      <c r="I54" s="64"/>
      <c r="J54" s="64">
        <v>396</v>
      </c>
      <c r="K54" s="64">
        <v>351.96</v>
      </c>
      <c r="L54" s="64"/>
      <c r="M54" s="64">
        <v>150.15</v>
      </c>
      <c r="N54" s="64">
        <v>335.38</v>
      </c>
      <c r="O54" s="64">
        <v>590.34</v>
      </c>
      <c r="P54" s="64">
        <v>200</v>
      </c>
      <c r="Q54" s="64">
        <v>0</v>
      </c>
      <c r="R54" s="64">
        <v>27.39</v>
      </c>
      <c r="S54" s="64"/>
      <c r="T54" s="64">
        <v>496.57</v>
      </c>
      <c r="U54" s="64"/>
      <c r="V54" s="64">
        <v>2</v>
      </c>
      <c r="W54" s="64">
        <v>167.44</v>
      </c>
      <c r="X54" s="64">
        <v>430.67</v>
      </c>
      <c r="Y54" s="64">
        <v>257.7</v>
      </c>
      <c r="Z54" s="64">
        <v>88.23</v>
      </c>
      <c r="AA54" s="64"/>
      <c r="AB54" s="64"/>
      <c r="AC54" s="64"/>
      <c r="AD54" s="64"/>
      <c r="AE54" s="64">
        <v>3.65</v>
      </c>
      <c r="AF54" s="64">
        <v>28.18</v>
      </c>
      <c r="AG54" s="64">
        <v>6.42</v>
      </c>
      <c r="AH54" s="64">
        <v>61.7</v>
      </c>
      <c r="AI54" s="64">
        <v>48.8</v>
      </c>
      <c r="AJ54" s="64"/>
      <c r="AK54" s="64">
        <f t="shared" si="0"/>
        <v>5779.579999999999</v>
      </c>
      <c r="AL54" s="61"/>
    </row>
    <row r="55" spans="1:38" ht="14.4" x14ac:dyDescent="0.25">
      <c r="A55" s="61"/>
      <c r="B55" s="62">
        <v>516000</v>
      </c>
      <c r="C55" s="69" t="s">
        <v>107</v>
      </c>
      <c r="D55" s="64">
        <v>166.94</v>
      </c>
      <c r="E55" s="64">
        <v>815</v>
      </c>
      <c r="F55" s="64">
        <v>0.32</v>
      </c>
      <c r="G55" s="64">
        <v>19.100000000000001</v>
      </c>
      <c r="H55" s="64">
        <v>1978.46</v>
      </c>
      <c r="I55" s="64"/>
      <c r="J55" s="64">
        <v>452</v>
      </c>
      <c r="K55" s="64">
        <v>444.82</v>
      </c>
      <c r="L55" s="64"/>
      <c r="M55" s="64">
        <v>1271.3599999999999</v>
      </c>
      <c r="N55" s="64">
        <v>2170.3000000000002</v>
      </c>
      <c r="O55" s="64">
        <v>36.619999999999997</v>
      </c>
      <c r="P55" s="64">
        <v>592</v>
      </c>
      <c r="Q55" s="64">
        <v>156.85</v>
      </c>
      <c r="R55" s="64">
        <v>316.56</v>
      </c>
      <c r="S55" s="64"/>
      <c r="T55" s="64">
        <v>1635.91</v>
      </c>
      <c r="U55" s="64"/>
      <c r="V55" s="64">
        <v>699</v>
      </c>
      <c r="W55" s="64">
        <v>275.44</v>
      </c>
      <c r="X55" s="64">
        <v>234.37</v>
      </c>
      <c r="Y55" s="64">
        <v>307.99</v>
      </c>
      <c r="Z55" s="64">
        <v>0</v>
      </c>
      <c r="AA55" s="64"/>
      <c r="AB55" s="64"/>
      <c r="AC55" s="64"/>
      <c r="AD55" s="64"/>
      <c r="AE55" s="64">
        <v>117.36</v>
      </c>
      <c r="AF55" s="64">
        <v>137.94</v>
      </c>
      <c r="AG55" s="64">
        <v>0</v>
      </c>
      <c r="AH55" s="64">
        <v>30.08</v>
      </c>
      <c r="AI55" s="64">
        <v>76.94</v>
      </c>
      <c r="AJ55" s="64">
        <v>421</v>
      </c>
      <c r="AK55" s="64">
        <f t="shared" si="0"/>
        <v>12356.360000000002</v>
      </c>
      <c r="AL55" s="61"/>
    </row>
    <row r="56" spans="1:38" ht="14.4" x14ac:dyDescent="0.25">
      <c r="A56" s="61"/>
      <c r="B56" s="62">
        <v>516600</v>
      </c>
      <c r="C56" s="69" t="s">
        <v>10</v>
      </c>
      <c r="D56" s="64">
        <v>1181.03</v>
      </c>
      <c r="E56" s="64">
        <v>113</v>
      </c>
      <c r="F56" s="64">
        <v>0</v>
      </c>
      <c r="G56" s="64">
        <v>1536.8</v>
      </c>
      <c r="H56" s="64">
        <v>29341.08</v>
      </c>
      <c r="I56" s="64"/>
      <c r="J56" s="64">
        <v>3073</v>
      </c>
      <c r="K56" s="64">
        <v>821.39</v>
      </c>
      <c r="L56" s="64"/>
      <c r="M56" s="64">
        <v>0</v>
      </c>
      <c r="N56" s="64">
        <v>974.89</v>
      </c>
      <c r="O56" s="64">
        <v>2760.28</v>
      </c>
      <c r="P56" s="64">
        <v>0</v>
      </c>
      <c r="Q56" s="64">
        <v>0</v>
      </c>
      <c r="R56" s="64">
        <v>0</v>
      </c>
      <c r="S56" s="64"/>
      <c r="T56" s="64">
        <v>4837.92</v>
      </c>
      <c r="U56" s="64"/>
      <c r="V56" s="64">
        <v>89</v>
      </c>
      <c r="W56" s="64">
        <v>2313.9899999999998</v>
      </c>
      <c r="X56" s="64">
        <v>1134.31</v>
      </c>
      <c r="Y56" s="64">
        <v>7668.12</v>
      </c>
      <c r="Z56" s="64">
        <v>345.28</v>
      </c>
      <c r="AA56" s="64"/>
      <c r="AB56" s="64"/>
      <c r="AC56" s="64"/>
      <c r="AD56" s="64"/>
      <c r="AE56" s="64"/>
      <c r="AF56" s="64"/>
      <c r="AG56" s="64">
        <v>0</v>
      </c>
      <c r="AH56" s="64">
        <v>0</v>
      </c>
      <c r="AI56" s="64">
        <v>0</v>
      </c>
      <c r="AJ56" s="64"/>
      <c r="AK56" s="64">
        <f t="shared" si="0"/>
        <v>56190.09</v>
      </c>
      <c r="AL56" s="61"/>
    </row>
    <row r="57" spans="1:38" ht="14.4" x14ac:dyDescent="0.25">
      <c r="A57" s="61"/>
      <c r="B57" s="62">
        <v>517000</v>
      </c>
      <c r="C57" s="69" t="s">
        <v>108</v>
      </c>
      <c r="D57" s="64">
        <v>498.45</v>
      </c>
      <c r="E57" s="64">
        <v>80</v>
      </c>
      <c r="F57" s="64">
        <v>30.04</v>
      </c>
      <c r="G57" s="64">
        <v>66.540000000000006</v>
      </c>
      <c r="H57" s="64">
        <v>151.21</v>
      </c>
      <c r="I57" s="64"/>
      <c r="J57" s="64">
        <v>2847</v>
      </c>
      <c r="K57" s="64">
        <v>334.46</v>
      </c>
      <c r="L57" s="64"/>
      <c r="M57" s="64">
        <v>285.36</v>
      </c>
      <c r="N57" s="64">
        <v>157.27000000000001</v>
      </c>
      <c r="O57" s="64">
        <v>646.23</v>
      </c>
      <c r="P57" s="64">
        <v>198</v>
      </c>
      <c r="Q57" s="64">
        <v>7.04</v>
      </c>
      <c r="R57" s="64">
        <v>186.65</v>
      </c>
      <c r="S57" s="64"/>
      <c r="T57" s="64">
        <v>1413.61</v>
      </c>
      <c r="U57" s="64"/>
      <c r="V57" s="64">
        <v>24</v>
      </c>
      <c r="W57" s="64">
        <v>311.11</v>
      </c>
      <c r="X57" s="64">
        <v>177.81</v>
      </c>
      <c r="Y57" s="64">
        <v>103.06</v>
      </c>
      <c r="Z57" s="64">
        <v>0</v>
      </c>
      <c r="AA57" s="64"/>
      <c r="AB57" s="64"/>
      <c r="AC57" s="64"/>
      <c r="AD57" s="64"/>
      <c r="AE57" s="64">
        <v>765.49</v>
      </c>
      <c r="AF57" s="64">
        <v>15.16</v>
      </c>
      <c r="AG57" s="64">
        <v>0</v>
      </c>
      <c r="AH57" s="64">
        <v>18.05</v>
      </c>
      <c r="AI57" s="64">
        <v>0</v>
      </c>
      <c r="AJ57" s="64"/>
      <c r="AK57" s="64">
        <f t="shared" si="0"/>
        <v>8316.5399999999991</v>
      </c>
      <c r="AL57" s="61"/>
    </row>
    <row r="58" spans="1:38" ht="14.4" x14ac:dyDescent="0.25">
      <c r="A58" s="61"/>
      <c r="B58" s="62">
        <v>517500</v>
      </c>
      <c r="C58" s="69" t="s">
        <v>109</v>
      </c>
      <c r="D58" s="64">
        <v>34.24</v>
      </c>
      <c r="E58" s="64">
        <v>10</v>
      </c>
      <c r="F58" s="64">
        <v>56.86</v>
      </c>
      <c r="G58" s="64">
        <v>3.56</v>
      </c>
      <c r="H58" s="64">
        <v>783.65</v>
      </c>
      <c r="I58" s="64"/>
      <c r="J58" s="64">
        <v>1461</v>
      </c>
      <c r="K58" s="64">
        <v>216.27</v>
      </c>
      <c r="L58" s="64"/>
      <c r="M58" s="64">
        <v>620.75</v>
      </c>
      <c r="N58" s="64">
        <v>858.06</v>
      </c>
      <c r="O58" s="64">
        <v>413.61</v>
      </c>
      <c r="P58" s="64">
        <v>53</v>
      </c>
      <c r="Q58" s="64">
        <v>9.98</v>
      </c>
      <c r="R58" s="64">
        <v>55.54</v>
      </c>
      <c r="S58" s="64"/>
      <c r="T58" s="64">
        <v>253.8</v>
      </c>
      <c r="U58" s="64"/>
      <c r="V58" s="64">
        <v>17</v>
      </c>
      <c r="W58" s="64">
        <v>64.25</v>
      </c>
      <c r="X58" s="64">
        <v>169.42</v>
      </c>
      <c r="Y58" s="64">
        <v>692.65</v>
      </c>
      <c r="Z58" s="64">
        <v>82.68</v>
      </c>
      <c r="AA58" s="64"/>
      <c r="AB58" s="64"/>
      <c r="AC58" s="64"/>
      <c r="AD58" s="64"/>
      <c r="AE58" s="64">
        <v>18.649999999999999</v>
      </c>
      <c r="AF58" s="64">
        <v>130.35</v>
      </c>
      <c r="AG58" s="64">
        <v>32.200000000000003</v>
      </c>
      <c r="AH58" s="64">
        <v>54.44</v>
      </c>
      <c r="AI58" s="64">
        <v>89.94</v>
      </c>
      <c r="AJ58" s="64">
        <v>32</v>
      </c>
      <c r="AK58" s="64">
        <f t="shared" si="0"/>
        <v>6213.8999999999987</v>
      </c>
      <c r="AL58" s="61"/>
    </row>
    <row r="59" spans="1:38" ht="14.4" x14ac:dyDescent="0.25">
      <c r="A59" s="61"/>
      <c r="B59" s="62">
        <v>518000</v>
      </c>
      <c r="C59" s="69" t="s">
        <v>110</v>
      </c>
      <c r="D59" s="64">
        <v>0</v>
      </c>
      <c r="E59" s="64">
        <v>600</v>
      </c>
      <c r="F59" s="64">
        <v>46.79</v>
      </c>
      <c r="G59" s="64">
        <v>163.44999999999999</v>
      </c>
      <c r="H59" s="64">
        <v>2294.21</v>
      </c>
      <c r="I59" s="64"/>
      <c r="J59" s="64">
        <v>4454</v>
      </c>
      <c r="K59" s="64">
        <v>271.07</v>
      </c>
      <c r="L59" s="64"/>
      <c r="M59" s="64">
        <v>1185.55</v>
      </c>
      <c r="N59" s="64">
        <v>577.24</v>
      </c>
      <c r="O59" s="64">
        <v>1278.1600000000001</v>
      </c>
      <c r="P59" s="64">
        <v>149</v>
      </c>
      <c r="Q59" s="64">
        <v>0</v>
      </c>
      <c r="R59" s="64">
        <v>116.44</v>
      </c>
      <c r="S59" s="64"/>
      <c r="T59" s="64">
        <v>75.72</v>
      </c>
      <c r="U59" s="64"/>
      <c r="V59" s="64">
        <v>0</v>
      </c>
      <c r="W59" s="64">
        <v>100.67</v>
      </c>
      <c r="X59" s="64">
        <v>301.95</v>
      </c>
      <c r="Y59" s="64">
        <v>621.09</v>
      </c>
      <c r="Z59" s="64">
        <v>0</v>
      </c>
      <c r="AA59" s="64"/>
      <c r="AB59" s="64"/>
      <c r="AC59" s="64"/>
      <c r="AD59" s="64"/>
      <c r="AE59" s="64">
        <v>191.7</v>
      </c>
      <c r="AF59" s="64"/>
      <c r="AG59" s="64">
        <v>244.9</v>
      </c>
      <c r="AH59" s="64">
        <v>707.56</v>
      </c>
      <c r="AI59" s="64">
        <v>80.3</v>
      </c>
      <c r="AJ59" s="64">
        <v>35</v>
      </c>
      <c r="AK59" s="64">
        <f t="shared" si="0"/>
        <v>13494.8</v>
      </c>
      <c r="AL59" s="61"/>
    </row>
    <row r="60" spans="1:38" ht="14.4" x14ac:dyDescent="0.25">
      <c r="A60" s="61"/>
      <c r="B60" s="65">
        <v>519000</v>
      </c>
      <c r="C60" s="66" t="s">
        <v>11</v>
      </c>
      <c r="D60" s="67">
        <v>1061.9000000000001</v>
      </c>
      <c r="E60" s="67">
        <v>316</v>
      </c>
      <c r="F60" s="67">
        <v>1150.4000000000001</v>
      </c>
      <c r="G60" s="67">
        <v>612.74</v>
      </c>
      <c r="H60" s="67">
        <v>20855.2</v>
      </c>
      <c r="I60" s="67"/>
      <c r="J60" s="67">
        <v>8219</v>
      </c>
      <c r="K60" s="67">
        <v>2081.23</v>
      </c>
      <c r="L60" s="67"/>
      <c r="M60" s="67">
        <v>8484.0499999999993</v>
      </c>
      <c r="N60" s="67">
        <v>3547.6</v>
      </c>
      <c r="O60" s="67">
        <v>7842.56</v>
      </c>
      <c r="P60" s="67">
        <v>1606</v>
      </c>
      <c r="Q60" s="67">
        <v>2052.61</v>
      </c>
      <c r="R60" s="67">
        <v>1496.12</v>
      </c>
      <c r="S60" s="67"/>
      <c r="T60" s="67">
        <v>3470.77</v>
      </c>
      <c r="U60" s="67"/>
      <c r="V60" s="67">
        <v>478</v>
      </c>
      <c r="W60" s="67">
        <v>1549</v>
      </c>
      <c r="X60" s="67">
        <v>4389.3999999999996</v>
      </c>
      <c r="Y60" s="67">
        <v>2292.34</v>
      </c>
      <c r="Z60" s="67">
        <v>25026.57</v>
      </c>
      <c r="AA60" s="67"/>
      <c r="AB60" s="67"/>
      <c r="AC60" s="67"/>
      <c r="AD60" s="67"/>
      <c r="AE60" s="67">
        <v>656.85</v>
      </c>
      <c r="AF60" s="67">
        <v>790.37</v>
      </c>
      <c r="AG60" s="67">
        <v>171.62</v>
      </c>
      <c r="AH60" s="67">
        <v>859.02</v>
      </c>
      <c r="AI60" s="67">
        <v>275.36</v>
      </c>
      <c r="AJ60" s="67">
        <v>104</v>
      </c>
      <c r="AK60" s="67">
        <f t="shared" si="0"/>
        <v>99388.709999999992</v>
      </c>
      <c r="AL60" s="61"/>
    </row>
    <row r="61" spans="1:38" ht="14.4" x14ac:dyDescent="0.25">
      <c r="A61" s="61"/>
      <c r="B61" s="62">
        <v>570000</v>
      </c>
      <c r="C61" s="75" t="s">
        <v>22</v>
      </c>
      <c r="D61" s="64">
        <v>11826.71</v>
      </c>
      <c r="E61" s="64">
        <v>139</v>
      </c>
      <c r="F61" s="64">
        <v>789.99</v>
      </c>
      <c r="G61" s="64">
        <v>846.9</v>
      </c>
      <c r="H61" s="64">
        <v>12026.24</v>
      </c>
      <c r="I61" s="64"/>
      <c r="J61" s="64">
        <v>16575</v>
      </c>
      <c r="K61" s="64">
        <v>642.52</v>
      </c>
      <c r="L61" s="64"/>
      <c r="M61" s="64">
        <v>4853.4799999999996</v>
      </c>
      <c r="N61" s="64">
        <v>1911.82</v>
      </c>
      <c r="O61" s="64">
        <v>15828.79</v>
      </c>
      <c r="P61" s="64">
        <v>4071</v>
      </c>
      <c r="Q61" s="64">
        <v>21756.11</v>
      </c>
      <c r="R61" s="64">
        <v>4603.12</v>
      </c>
      <c r="S61" s="64"/>
      <c r="T61" s="64">
        <v>37351.33</v>
      </c>
      <c r="U61" s="64"/>
      <c r="V61" s="64">
        <v>2305</v>
      </c>
      <c r="W61" s="64">
        <v>502.19</v>
      </c>
      <c r="X61" s="64">
        <v>3412.46</v>
      </c>
      <c r="Y61" s="64">
        <v>2021.47</v>
      </c>
      <c r="Z61" s="64">
        <v>14060.49</v>
      </c>
      <c r="AA61" s="64"/>
      <c r="AB61" s="64"/>
      <c r="AC61" s="64"/>
      <c r="AD61" s="64"/>
      <c r="AE61" s="64">
        <v>2616.92</v>
      </c>
      <c r="AF61" s="64">
        <v>100.52</v>
      </c>
      <c r="AG61" s="64">
        <v>119.1</v>
      </c>
      <c r="AH61" s="64">
        <v>83.06</v>
      </c>
      <c r="AI61" s="64">
        <v>46.3</v>
      </c>
      <c r="AJ61" s="64">
        <v>596</v>
      </c>
      <c r="AK61" s="64">
        <f t="shared" si="0"/>
        <v>159085.51999999999</v>
      </c>
      <c r="AL61" s="61"/>
    </row>
    <row r="62" spans="1:38" ht="14.4" x14ac:dyDescent="0.25">
      <c r="A62" s="61"/>
      <c r="B62" s="71"/>
      <c r="C62" s="72" t="s">
        <v>23</v>
      </c>
      <c r="D62" s="70">
        <f t="shared" ref="D62:AI62" si="6">+D$36-SUM(D$42,D$44,D$49,D$51,D$52,D$53,D$54,D$55,D$56,D$57,D$58,D$59,D$60,D$63)</f>
        <v>63.829999999998108</v>
      </c>
      <c r="E62" s="70">
        <f t="shared" si="6"/>
        <v>51</v>
      </c>
      <c r="F62" s="70">
        <f t="shared" si="6"/>
        <v>55</v>
      </c>
      <c r="G62" s="70">
        <f t="shared" si="6"/>
        <v>0</v>
      </c>
      <c r="H62" s="70">
        <f t="shared" si="6"/>
        <v>3350.6900000000023</v>
      </c>
      <c r="I62" s="70">
        <f t="shared" si="6"/>
        <v>0</v>
      </c>
      <c r="J62" s="70">
        <f t="shared" si="6"/>
        <v>0</v>
      </c>
      <c r="K62" s="70">
        <f t="shared" si="6"/>
        <v>35.760000000003856</v>
      </c>
      <c r="L62" s="70">
        <f t="shared" si="6"/>
        <v>0</v>
      </c>
      <c r="M62" s="70">
        <f t="shared" si="6"/>
        <v>204.46999999999389</v>
      </c>
      <c r="N62" s="70">
        <f t="shared" si="6"/>
        <v>359.34999999999854</v>
      </c>
      <c r="O62" s="70">
        <f t="shared" si="6"/>
        <v>267.69999999999709</v>
      </c>
      <c r="P62" s="70">
        <f>+P$36-SUM(P$42,P$44,P$49,P$51,P$52,P$53,P$54,P$55,P$56,P$57,P$58,P$59,P$60,P$63)</f>
        <v>50</v>
      </c>
      <c r="Q62" s="70">
        <f t="shared" si="6"/>
        <v>240.15999999999985</v>
      </c>
      <c r="R62" s="70">
        <f t="shared" si="6"/>
        <v>19.829999999999927</v>
      </c>
      <c r="S62" s="70">
        <f t="shared" si="6"/>
        <v>0</v>
      </c>
      <c r="T62" s="70">
        <f t="shared" si="6"/>
        <v>736.27999999998428</v>
      </c>
      <c r="U62" s="70">
        <f t="shared" si="6"/>
        <v>0</v>
      </c>
      <c r="V62" s="70">
        <f>+V$36-SUM(V$42,V$44,V$49,V$51,V$52,V$53,V$54,V$55,V$56,V$57,V$58,V$59,V$60,V$63)</f>
        <v>0</v>
      </c>
      <c r="W62" s="70">
        <f t="shared" si="6"/>
        <v>64.719999999999345</v>
      </c>
      <c r="X62" s="70">
        <f t="shared" si="6"/>
        <v>40.830000000001746</v>
      </c>
      <c r="Y62" s="70">
        <f t="shared" si="6"/>
        <v>0</v>
      </c>
      <c r="Z62" s="70">
        <f t="shared" si="6"/>
        <v>9.7800000000061118</v>
      </c>
      <c r="AA62" s="70">
        <f t="shared" si="6"/>
        <v>0</v>
      </c>
      <c r="AB62" s="70">
        <f t="shared" si="6"/>
        <v>0</v>
      </c>
      <c r="AC62" s="70">
        <f t="shared" si="6"/>
        <v>0</v>
      </c>
      <c r="AD62" s="70">
        <f t="shared" si="6"/>
        <v>0</v>
      </c>
      <c r="AE62" s="70">
        <f t="shared" si="6"/>
        <v>100.83000000000175</v>
      </c>
      <c r="AF62" s="70">
        <f>+AF$36-SUM(AF$42,AF$44,AF$49,AF$51,AF$52,AF$53,AF$54,AF$55,AF$56,AF$57,AF$58,AF$59,AF$60,AF$63)</f>
        <v>167.69000000000051</v>
      </c>
      <c r="AG62" s="70">
        <f t="shared" si="6"/>
        <v>3.5199999999999818</v>
      </c>
      <c r="AH62" s="70">
        <f t="shared" si="6"/>
        <v>10.059999999998581</v>
      </c>
      <c r="AI62" s="70">
        <f t="shared" si="6"/>
        <v>13.909999999999854</v>
      </c>
      <c r="AJ62" s="70"/>
      <c r="AK62" s="70">
        <f t="shared" si="0"/>
        <v>5845.4099999999862</v>
      </c>
      <c r="AL62" s="61"/>
    </row>
    <row r="63" spans="1:38" ht="14.4" x14ac:dyDescent="0.25">
      <c r="A63" s="61"/>
      <c r="B63" s="71"/>
      <c r="C63" s="73" t="s">
        <v>24</v>
      </c>
      <c r="D63" s="70">
        <f t="shared" ref="D63:AI63" si="7">+SUM(D$37:D$41,D$43,D$45:D$48,D$50)</f>
        <v>326.46000000000004</v>
      </c>
      <c r="E63" s="70">
        <f t="shared" si="7"/>
        <v>0</v>
      </c>
      <c r="F63" s="70">
        <f t="shared" si="7"/>
        <v>68.010000000000005</v>
      </c>
      <c r="G63" s="70">
        <f t="shared" si="7"/>
        <v>1474.2800000000002</v>
      </c>
      <c r="H63" s="70">
        <f t="shared" si="7"/>
        <v>70.03</v>
      </c>
      <c r="I63" s="70">
        <f t="shared" si="7"/>
        <v>0</v>
      </c>
      <c r="J63" s="70">
        <f t="shared" si="7"/>
        <v>519</v>
      </c>
      <c r="K63" s="70">
        <f t="shared" si="7"/>
        <v>1249.2</v>
      </c>
      <c r="L63" s="70">
        <f t="shared" si="7"/>
        <v>0</v>
      </c>
      <c r="M63" s="70">
        <f t="shared" si="7"/>
        <v>4779.1899999999996</v>
      </c>
      <c r="N63" s="70">
        <f t="shared" si="7"/>
        <v>1197.1200000000001</v>
      </c>
      <c r="O63" s="70">
        <f t="shared" si="7"/>
        <v>3930.14</v>
      </c>
      <c r="P63" s="70">
        <f t="shared" si="7"/>
        <v>0</v>
      </c>
      <c r="Q63" s="70">
        <f t="shared" si="7"/>
        <v>0</v>
      </c>
      <c r="R63" s="70">
        <f t="shared" si="7"/>
        <v>0.2</v>
      </c>
      <c r="S63" s="70">
        <f t="shared" si="7"/>
        <v>0</v>
      </c>
      <c r="T63" s="70">
        <f t="shared" si="7"/>
        <v>36.369999999999997</v>
      </c>
      <c r="U63" s="70">
        <f t="shared" si="7"/>
        <v>0</v>
      </c>
      <c r="V63" s="70">
        <f t="shared" si="7"/>
        <v>12</v>
      </c>
      <c r="W63" s="70">
        <f t="shared" si="7"/>
        <v>0.15000000000000002</v>
      </c>
      <c r="X63" s="70">
        <f t="shared" si="7"/>
        <v>310.33000000000004</v>
      </c>
      <c r="Y63" s="70">
        <f t="shared" si="7"/>
        <v>7.5200000000000005</v>
      </c>
      <c r="Z63" s="70">
        <f t="shared" si="7"/>
        <v>3562.28</v>
      </c>
      <c r="AA63" s="70">
        <f t="shared" si="7"/>
        <v>0</v>
      </c>
      <c r="AB63" s="70">
        <f t="shared" si="7"/>
        <v>0</v>
      </c>
      <c r="AC63" s="70">
        <f t="shared" si="7"/>
        <v>0</v>
      </c>
      <c r="AD63" s="70">
        <f t="shared" si="7"/>
        <v>0</v>
      </c>
      <c r="AE63" s="70">
        <f t="shared" si="7"/>
        <v>1540.8999999999999</v>
      </c>
      <c r="AF63" s="70">
        <f t="shared" si="7"/>
        <v>0</v>
      </c>
      <c r="AG63" s="70">
        <f t="shared" si="7"/>
        <v>0</v>
      </c>
      <c r="AH63" s="70">
        <f t="shared" si="7"/>
        <v>0</v>
      </c>
      <c r="AI63" s="70">
        <f t="shared" si="7"/>
        <v>80.27</v>
      </c>
      <c r="AJ63" s="70"/>
      <c r="AK63" s="70">
        <f t="shared" si="0"/>
        <v>19163.450000000004</v>
      </c>
      <c r="AL63" s="61"/>
    </row>
    <row r="64" spans="1:38" ht="14.4" x14ac:dyDescent="0.25">
      <c r="A64" s="61"/>
      <c r="B64" s="71"/>
      <c r="C64" s="74" t="s">
        <v>25</v>
      </c>
      <c r="D64" s="70">
        <f t="shared" ref="D64:AI64" si="8">+D$35-D$36</f>
        <v>11826.71</v>
      </c>
      <c r="E64" s="70">
        <f t="shared" si="8"/>
        <v>138</v>
      </c>
      <c r="F64" s="70">
        <f t="shared" si="8"/>
        <v>789.98999999999978</v>
      </c>
      <c r="G64" s="70">
        <f t="shared" si="8"/>
        <v>846.90000000000146</v>
      </c>
      <c r="H64" s="70">
        <f t="shared" si="8"/>
        <v>12026.25</v>
      </c>
      <c r="I64" s="70">
        <f t="shared" si="8"/>
        <v>0</v>
      </c>
      <c r="J64" s="70">
        <f t="shared" si="8"/>
        <v>16575</v>
      </c>
      <c r="K64" s="70">
        <f t="shared" si="8"/>
        <v>642.51000000000022</v>
      </c>
      <c r="L64" s="70">
        <f t="shared" si="8"/>
        <v>0</v>
      </c>
      <c r="M64" s="70">
        <f t="shared" si="8"/>
        <v>4853.4800000000032</v>
      </c>
      <c r="N64" s="70">
        <f t="shared" si="8"/>
        <v>1911.8299999999945</v>
      </c>
      <c r="O64" s="70">
        <f t="shared" si="8"/>
        <v>15828.79</v>
      </c>
      <c r="P64" s="70">
        <f t="shared" si="8"/>
        <v>4070</v>
      </c>
      <c r="Q64" s="70">
        <f t="shared" si="8"/>
        <v>21756.100000000006</v>
      </c>
      <c r="R64" s="70">
        <f t="shared" si="8"/>
        <v>4603.1300000000028</v>
      </c>
      <c r="S64" s="70">
        <f t="shared" si="8"/>
        <v>0</v>
      </c>
      <c r="T64" s="70">
        <f t="shared" si="8"/>
        <v>37351.330000000031</v>
      </c>
      <c r="U64" s="70">
        <f t="shared" si="8"/>
        <v>0</v>
      </c>
      <c r="V64" s="70">
        <f t="shared" si="8"/>
        <v>2305</v>
      </c>
      <c r="W64" s="70">
        <f t="shared" si="8"/>
        <v>502.19000000000051</v>
      </c>
      <c r="X64" s="70">
        <f t="shared" si="8"/>
        <v>3412.4699999999975</v>
      </c>
      <c r="Y64" s="70">
        <f t="shared" si="8"/>
        <v>2021.4700000000012</v>
      </c>
      <c r="Z64" s="70">
        <f t="shared" si="8"/>
        <v>14060.490000000005</v>
      </c>
      <c r="AA64" s="70">
        <f t="shared" si="8"/>
        <v>0</v>
      </c>
      <c r="AB64" s="70">
        <f t="shared" si="8"/>
        <v>0</v>
      </c>
      <c r="AC64" s="70">
        <f t="shared" si="8"/>
        <v>0</v>
      </c>
      <c r="AD64" s="70">
        <f t="shared" si="8"/>
        <v>0</v>
      </c>
      <c r="AE64" s="70">
        <f t="shared" si="8"/>
        <v>2616.9300000000003</v>
      </c>
      <c r="AF64" s="70">
        <f t="shared" si="8"/>
        <v>100.52000000000044</v>
      </c>
      <c r="AG64" s="70">
        <f t="shared" si="8"/>
        <v>119.11000000000013</v>
      </c>
      <c r="AH64" s="70">
        <f t="shared" si="8"/>
        <v>83.0600000000004</v>
      </c>
      <c r="AI64" s="70">
        <f t="shared" si="8"/>
        <v>-4181.7</v>
      </c>
      <c r="AJ64" s="70"/>
      <c r="AK64" s="70">
        <f t="shared" si="0"/>
        <v>154259.55999999997</v>
      </c>
      <c r="AL64" s="61"/>
    </row>
    <row r="65" spans="1:38" ht="14.4" x14ac:dyDescent="0.25">
      <c r="A65" s="61"/>
      <c r="B65" s="62">
        <v>590000</v>
      </c>
      <c r="C65" s="63" t="s">
        <v>26</v>
      </c>
      <c r="D65" s="64">
        <v>19217.14</v>
      </c>
      <c r="E65" s="64">
        <v>211</v>
      </c>
      <c r="F65" s="64">
        <v>1450.85</v>
      </c>
      <c r="G65" s="64">
        <v>15224.56</v>
      </c>
      <c r="H65" s="64">
        <v>21891.33</v>
      </c>
      <c r="I65" s="64"/>
      <c r="J65" s="64">
        <v>26117</v>
      </c>
      <c r="K65" s="64">
        <v>1163.73</v>
      </c>
      <c r="L65" s="64"/>
      <c r="M65" s="64">
        <v>8783.09</v>
      </c>
      <c r="N65" s="64">
        <v>17531</v>
      </c>
      <c r="O65" s="64">
        <v>42888.91</v>
      </c>
      <c r="P65" s="64">
        <v>6541</v>
      </c>
      <c r="Q65" s="64">
        <v>36959.89</v>
      </c>
      <c r="R65" s="64">
        <v>8063.17</v>
      </c>
      <c r="S65" s="64"/>
      <c r="T65" s="64">
        <v>84812.26</v>
      </c>
      <c r="U65" s="64"/>
      <c r="V65" s="64">
        <v>3924</v>
      </c>
      <c r="W65" s="64">
        <v>804.51</v>
      </c>
      <c r="X65" s="64">
        <v>5565.55</v>
      </c>
      <c r="Y65" s="64">
        <v>3561.47</v>
      </c>
      <c r="Z65" s="64">
        <v>23599.73</v>
      </c>
      <c r="AA65" s="64"/>
      <c r="AB65" s="64"/>
      <c r="AC65" s="64"/>
      <c r="AD65" s="64"/>
      <c r="AE65" s="64">
        <v>3917</v>
      </c>
      <c r="AF65" s="64">
        <v>-105.75</v>
      </c>
      <c r="AG65" s="64">
        <v>-410.55</v>
      </c>
      <c r="AH65" s="64">
        <v>-376.58</v>
      </c>
      <c r="AI65" s="64">
        <v>2114</v>
      </c>
      <c r="AJ65" s="64">
        <v>-1662</v>
      </c>
      <c r="AK65" s="64">
        <f t="shared" si="0"/>
        <v>331786.30999999994</v>
      </c>
      <c r="AL65" s="61"/>
    </row>
    <row r="66" spans="1:38" x14ac:dyDescent="0.25">
      <c r="A66" s="61"/>
      <c r="B66" s="163" t="s">
        <v>214</v>
      </c>
      <c r="C66" s="77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</row>
    <row r="68" spans="1:38" x14ac:dyDescent="0.25">
      <c r="B68" s="76"/>
      <c r="C68" s="79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80"/>
      <c r="AD68" s="80"/>
      <c r="AE68" s="80"/>
      <c r="AF68" s="80"/>
      <c r="AG68" s="80"/>
      <c r="AH68" s="82"/>
      <c r="AI68" s="80"/>
      <c r="AJ68" s="80"/>
      <c r="AK68" s="80"/>
    </row>
    <row r="71" spans="1:38" x14ac:dyDescent="0.25">
      <c r="D71" s="81"/>
      <c r="AC71" s="82"/>
      <c r="AD71" s="82"/>
      <c r="AE71" s="82"/>
      <c r="AF71" s="82"/>
      <c r="AG71" s="82"/>
      <c r="AH71" s="82"/>
      <c r="AI71" s="82"/>
      <c r="AJ71" s="82"/>
      <c r="AK71" s="82"/>
    </row>
  </sheetData>
  <mergeCells count="3">
    <mergeCell ref="AK8:AK9"/>
    <mergeCell ref="B8:B9"/>
    <mergeCell ref="B6:C6"/>
  </mergeCells>
  <dataValidations count="2">
    <dataValidation type="decimal" allowBlank="1" showInputMessage="1" showErrorMessage="1" errorTitle="Error" error="Debe ingresar una cifra válida en millones de pesos." sqref="E31:AJ35 E62:AJ64 D10:D35 D62:D65" xr:uid="{00000000-0002-0000-0500-000000000000}">
      <formula1>$D$93</formula1>
      <formula2>$D$94</formula2>
    </dataValidation>
    <dataValidation type="decimal" allowBlank="1" showInputMessage="1" showErrorMessage="1" errorTitle="Error" error="Debe ingresar una cifra válida en millones de pesos." sqref="D36:D61" xr:uid="{D3DA0244-B827-4BEB-93A8-3ABE3117A206}">
      <formula1>$D$84</formula1>
      <formula2>$D$85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ignoredErrors>
    <ignoredError sqref="D32:AI35 D63:AI64 D62:P62 AG62:AI62 Q62:V62 W62:AF62 D31:AI31 AK10:AK6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DT88"/>
  <sheetViews>
    <sheetView showGridLines="0" zoomScale="70" zoomScaleNormal="70" workbookViewId="0"/>
  </sheetViews>
  <sheetFormatPr baseColWidth="10" defaultColWidth="0" defaultRowHeight="14.4" customHeight="1" x14ac:dyDescent="0.3"/>
  <cols>
    <col min="1" max="1" width="3.88671875" style="109" customWidth="1"/>
    <col min="2" max="2" width="17.33203125" style="109" customWidth="1"/>
    <col min="3" max="3" width="66.21875" style="109" customWidth="1"/>
    <col min="4" max="4" width="11.5546875" style="109" customWidth="1"/>
    <col min="5" max="5" width="12.21875" style="109" customWidth="1"/>
    <col min="6" max="6" width="14.44140625" style="109" bestFit="1" customWidth="1"/>
    <col min="7" max="7" width="11.5546875" style="109" customWidth="1"/>
    <col min="8" max="8" width="4.109375" style="109" bestFit="1" customWidth="1"/>
    <col min="9" max="9" width="29.21875" style="109" bestFit="1" customWidth="1"/>
    <col min="10" max="11" width="11.5546875" style="109" customWidth="1"/>
    <col min="12" max="12" width="14.5546875" style="109" bestFit="1" customWidth="1"/>
    <col min="13" max="14" width="11.5546875" style="109" customWidth="1"/>
    <col min="15" max="15" width="20.109375" style="109" bestFit="1" customWidth="1"/>
    <col min="16" max="17" width="11.5546875" style="109" customWidth="1"/>
    <col min="18" max="18" width="22" style="109" bestFit="1" customWidth="1"/>
    <col min="19" max="19" width="22.77734375" style="109" customWidth="1"/>
    <col min="20" max="20" width="11.6640625" style="109" customWidth="1"/>
    <col min="21" max="21" width="4.109375" style="109" bestFit="1" customWidth="1"/>
    <col min="22" max="22" width="30.33203125" style="109" customWidth="1"/>
    <col min="23" max="23" width="10.6640625" style="109" customWidth="1"/>
    <col min="24" max="31" width="9.5546875" style="109" bestFit="1" customWidth="1"/>
    <col min="32" max="32" width="10.77734375" style="109" customWidth="1"/>
    <col min="33" max="33" width="11.5546875" style="109" customWidth="1"/>
    <col min="34" max="34" width="4.109375" style="109" bestFit="1" customWidth="1"/>
    <col min="35" max="35" width="32.6640625" style="109" bestFit="1" customWidth="1"/>
    <col min="36" max="38" width="10.5546875" style="109" bestFit="1" customWidth="1"/>
    <col min="39" max="39" width="11.77734375" style="109" customWidth="1"/>
    <col min="40" max="40" width="14.44140625" style="109" customWidth="1"/>
    <col min="41" max="41" width="8.44140625" style="109" customWidth="1"/>
    <col min="42" max="42" width="9.5546875" style="109" customWidth="1"/>
    <col min="43" max="43" width="4.21875" style="109" bestFit="1" customWidth="1"/>
    <col min="44" max="44" width="29.77734375" style="109" bestFit="1" customWidth="1"/>
    <col min="45" max="47" width="10.5546875" style="109" bestFit="1" customWidth="1"/>
    <col min="48" max="48" width="8.44140625" style="109" customWidth="1"/>
    <col min="49" max="49" width="11.5546875" style="109" customWidth="1"/>
    <col min="50" max="50" width="4.109375" style="109" bestFit="1" customWidth="1"/>
    <col min="51" max="51" width="32.6640625" style="109" bestFit="1" customWidth="1"/>
    <col min="52" max="52" width="10.5546875" style="109" bestFit="1" customWidth="1"/>
    <col min="53" max="53" width="10.44140625" style="109" customWidth="1"/>
    <col min="54" max="54" width="10.5546875" style="109" bestFit="1" customWidth="1"/>
    <col min="55" max="55" width="11.77734375" style="109" customWidth="1"/>
    <col min="56" max="56" width="14.109375" style="109" bestFit="1" customWidth="1"/>
    <col min="57" max="58" width="9.21875" style="109" customWidth="1"/>
    <col min="59" max="59" width="4.109375" style="109" bestFit="1" customWidth="1"/>
    <col min="60" max="60" width="32.6640625" style="109" bestFit="1" customWidth="1"/>
    <col min="61" max="62" width="9.21875" style="109" customWidth="1"/>
    <col min="63" max="63" width="13" style="109" bestFit="1" customWidth="1"/>
    <col min="64" max="64" width="11.77734375" style="109" bestFit="1" customWidth="1"/>
    <col min="65" max="65" width="14.109375" style="109" bestFit="1" customWidth="1"/>
    <col min="66" max="66" width="9.21875" style="109" customWidth="1"/>
    <col min="67" max="67" width="11.5546875" style="109" customWidth="1"/>
    <col min="68" max="68" width="4.109375" style="109" bestFit="1" customWidth="1"/>
    <col min="69" max="69" width="32.6640625" style="109" bestFit="1" customWidth="1"/>
    <col min="70" max="72" width="12.21875" style="109" bestFit="1" customWidth="1"/>
    <col min="73" max="73" width="11.77734375" style="109" customWidth="1"/>
    <col min="74" max="74" width="14.109375" style="109" bestFit="1" customWidth="1"/>
    <col min="75" max="75" width="10.21875" style="109" customWidth="1"/>
    <col min="76" max="76" width="11.5546875" style="109" customWidth="1"/>
    <col min="77" max="124" width="0" style="109" hidden="1" customWidth="1"/>
    <col min="125" max="16384" width="11.5546875" style="109" hidden="1"/>
  </cols>
  <sheetData>
    <row r="2" spans="2:75" ht="14.4" customHeight="1" x14ac:dyDescent="0.3">
      <c r="C2" s="110" t="s">
        <v>2</v>
      </c>
    </row>
    <row r="3" spans="2:75" ht="15.6" x14ac:dyDescent="0.3">
      <c r="C3" s="110" t="s">
        <v>1</v>
      </c>
      <c r="D3" s="111"/>
      <c r="E3" s="111"/>
      <c r="F3" s="111"/>
      <c r="BQ3" s="173"/>
    </row>
    <row r="4" spans="2:75" ht="16.2" thickBot="1" x14ac:dyDescent="0.35">
      <c r="B4" s="112"/>
      <c r="C4" s="113" t="s">
        <v>3</v>
      </c>
      <c r="D4" s="114"/>
      <c r="E4" s="114"/>
      <c r="F4" s="114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</row>
    <row r="5" spans="2:75" ht="15" thickTop="1" x14ac:dyDescent="0.3">
      <c r="B5" s="115"/>
      <c r="C5" s="115"/>
      <c r="D5" s="111"/>
      <c r="E5" s="111"/>
      <c r="F5" s="111"/>
      <c r="T5" s="116"/>
    </row>
    <row r="6" spans="2:75" ht="14.4" customHeight="1" x14ac:dyDescent="0.3">
      <c r="B6" s="115"/>
      <c r="C6" s="288" t="s">
        <v>50</v>
      </c>
      <c r="D6" s="282"/>
      <c r="E6" s="282"/>
      <c r="F6" s="282"/>
      <c r="H6" s="282" t="s">
        <v>232</v>
      </c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116"/>
      <c r="U6" s="282" t="s">
        <v>235</v>
      </c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H6" s="282" t="s">
        <v>236</v>
      </c>
      <c r="AI6" s="289"/>
      <c r="AJ6" s="289"/>
      <c r="AK6" s="289"/>
      <c r="AL6" s="289"/>
      <c r="AM6" s="289"/>
      <c r="AN6" s="289"/>
      <c r="AO6" s="289"/>
      <c r="AQ6" s="282" t="s">
        <v>237</v>
      </c>
      <c r="AR6" s="289"/>
      <c r="AS6" s="289"/>
      <c r="AT6" s="289"/>
      <c r="AU6" s="289"/>
      <c r="AV6" s="289"/>
      <c r="AX6" s="289" t="s">
        <v>101</v>
      </c>
      <c r="AY6" s="289"/>
      <c r="AZ6" s="289"/>
      <c r="BA6" s="289"/>
      <c r="BB6" s="289"/>
      <c r="BC6" s="289"/>
      <c r="BD6" s="289"/>
      <c r="BE6" s="289"/>
      <c r="BF6" s="117"/>
      <c r="BG6" s="289" t="s">
        <v>147</v>
      </c>
      <c r="BH6" s="289"/>
      <c r="BI6" s="289"/>
      <c r="BJ6" s="289"/>
      <c r="BK6" s="289"/>
      <c r="BL6" s="289"/>
      <c r="BM6" s="289"/>
      <c r="BN6" s="289"/>
      <c r="BP6" s="291" t="s">
        <v>102</v>
      </c>
      <c r="BQ6" s="291"/>
      <c r="BR6" s="291"/>
      <c r="BS6" s="291"/>
      <c r="BT6" s="291"/>
      <c r="BU6" s="291"/>
      <c r="BV6" s="291"/>
      <c r="BW6" s="291"/>
    </row>
    <row r="7" spans="2:75" ht="14.4" customHeight="1" x14ac:dyDescent="0.3">
      <c r="T7" s="116"/>
      <c r="BF7" s="117"/>
    </row>
    <row r="8" spans="2:75" x14ac:dyDescent="0.3">
      <c r="C8" s="211" t="s">
        <v>29</v>
      </c>
      <c r="D8" s="212">
        <v>42946</v>
      </c>
      <c r="E8" s="212">
        <v>43311</v>
      </c>
      <c r="F8" s="212" t="s">
        <v>220</v>
      </c>
      <c r="H8" s="283" t="s">
        <v>39</v>
      </c>
      <c r="I8" s="283"/>
      <c r="J8" s="207" t="s">
        <v>96</v>
      </c>
      <c r="K8" s="207" t="s">
        <v>46</v>
      </c>
      <c r="L8" s="207" t="s">
        <v>44</v>
      </c>
      <c r="M8" s="207" t="s">
        <v>47</v>
      </c>
      <c r="N8" s="207" t="s">
        <v>234</v>
      </c>
      <c r="O8" s="207" t="s">
        <v>97</v>
      </c>
      <c r="P8" s="207" t="s">
        <v>233</v>
      </c>
      <c r="Q8" s="207" t="s">
        <v>182</v>
      </c>
      <c r="R8" s="207" t="s">
        <v>98</v>
      </c>
      <c r="S8" s="207" t="s">
        <v>38</v>
      </c>
      <c r="T8" s="116"/>
      <c r="U8" s="283" t="s">
        <v>39</v>
      </c>
      <c r="V8" s="283"/>
      <c r="W8" s="220" t="s">
        <v>129</v>
      </c>
      <c r="X8" s="220" t="s">
        <v>130</v>
      </c>
      <c r="Y8" s="220" t="s">
        <v>131</v>
      </c>
      <c r="Z8" s="220" t="s">
        <v>132</v>
      </c>
      <c r="AA8" s="220" t="s">
        <v>133</v>
      </c>
      <c r="AB8" s="220" t="s">
        <v>134</v>
      </c>
      <c r="AC8" s="220" t="s">
        <v>135</v>
      </c>
      <c r="AD8" s="220" t="s">
        <v>136</v>
      </c>
      <c r="AE8" s="220" t="s">
        <v>137</v>
      </c>
      <c r="AF8" s="221" t="s">
        <v>38</v>
      </c>
      <c r="AH8" s="283" t="s">
        <v>39</v>
      </c>
      <c r="AI8" s="283"/>
      <c r="AJ8" s="207">
        <v>42946</v>
      </c>
      <c r="AK8" s="207">
        <v>43281</v>
      </c>
      <c r="AL8" s="207">
        <v>43311</v>
      </c>
      <c r="AM8" s="207" t="s">
        <v>40</v>
      </c>
      <c r="AN8" s="207" t="s">
        <v>41</v>
      </c>
      <c r="AO8" s="207" t="s">
        <v>42</v>
      </c>
      <c r="AQ8" s="283" t="s">
        <v>39</v>
      </c>
      <c r="AR8" s="283"/>
      <c r="AS8" s="207">
        <v>42946</v>
      </c>
      <c r="AT8" s="207">
        <v>43281</v>
      </c>
      <c r="AU8" s="207">
        <v>43311</v>
      </c>
      <c r="AV8" s="207" t="s">
        <v>42</v>
      </c>
      <c r="AX8" s="283" t="s">
        <v>39</v>
      </c>
      <c r="AY8" s="283"/>
      <c r="AZ8" s="207">
        <v>42946</v>
      </c>
      <c r="BA8" s="207">
        <v>43281</v>
      </c>
      <c r="BB8" s="207">
        <v>43311</v>
      </c>
      <c r="BC8" s="207" t="s">
        <v>40</v>
      </c>
      <c r="BD8" s="207" t="s">
        <v>41</v>
      </c>
      <c r="BE8" s="207" t="s">
        <v>42</v>
      </c>
      <c r="BF8" s="117"/>
      <c r="BG8" s="283" t="s">
        <v>39</v>
      </c>
      <c r="BH8" s="283"/>
      <c r="BI8" s="207">
        <v>42946</v>
      </c>
      <c r="BJ8" s="207">
        <v>43281</v>
      </c>
      <c r="BK8" s="207">
        <v>43311</v>
      </c>
      <c r="BL8" s="207" t="s">
        <v>40</v>
      </c>
      <c r="BM8" s="207" t="s">
        <v>41</v>
      </c>
      <c r="BN8" s="207" t="s">
        <v>42</v>
      </c>
      <c r="BP8" s="283" t="s">
        <v>39</v>
      </c>
      <c r="BQ8" s="283"/>
      <c r="BR8" s="207">
        <v>42946</v>
      </c>
      <c r="BS8" s="207">
        <v>43281</v>
      </c>
      <c r="BT8" s="207">
        <v>43311</v>
      </c>
      <c r="BU8" s="207" t="s">
        <v>40</v>
      </c>
      <c r="BV8" s="207" t="s">
        <v>41</v>
      </c>
      <c r="BW8" s="207" t="s">
        <v>42</v>
      </c>
    </row>
    <row r="9" spans="2:75" x14ac:dyDescent="0.3">
      <c r="C9" s="203" t="s">
        <v>36</v>
      </c>
      <c r="D9" s="204">
        <v>412604.04</v>
      </c>
      <c r="E9" s="204">
        <v>446170.38000000006</v>
      </c>
      <c r="F9" s="205">
        <v>8.1352426893348095E-2</v>
      </c>
      <c r="G9" s="219">
        <v>31</v>
      </c>
      <c r="H9" s="226">
        <v>1</v>
      </c>
      <c r="I9" s="217" t="s">
        <v>56</v>
      </c>
      <c r="J9" s="116">
        <v>4997.1899999999996</v>
      </c>
      <c r="K9" s="116">
        <v>7702.5</v>
      </c>
      <c r="L9" s="116">
        <v>11960.91</v>
      </c>
      <c r="M9" s="116">
        <v>8533.26</v>
      </c>
      <c r="N9" s="116">
        <v>0</v>
      </c>
      <c r="O9" s="116">
        <v>1074.24</v>
      </c>
      <c r="P9" s="116">
        <v>142735.88</v>
      </c>
      <c r="Q9" s="116">
        <v>11689.53</v>
      </c>
      <c r="R9" s="116">
        <v>169.9</v>
      </c>
      <c r="S9" s="116">
        <v>188863.41</v>
      </c>
      <c r="T9" s="227">
        <v>25</v>
      </c>
      <c r="U9" s="226">
        <v>1</v>
      </c>
      <c r="V9" s="217" t="s">
        <v>64</v>
      </c>
      <c r="W9" s="116">
        <v>60.96</v>
      </c>
      <c r="X9" s="116">
        <v>0</v>
      </c>
      <c r="Y9" s="116">
        <v>0</v>
      </c>
      <c r="Z9" s="116">
        <v>0</v>
      </c>
      <c r="AA9" s="116">
        <v>0</v>
      </c>
      <c r="AB9" s="116">
        <v>4991.97</v>
      </c>
      <c r="AC9" s="116">
        <v>0</v>
      </c>
      <c r="AD9" s="116">
        <v>0</v>
      </c>
      <c r="AE9" s="116">
        <v>2906.01</v>
      </c>
      <c r="AF9" s="116">
        <v>7958.9400000000005</v>
      </c>
      <c r="AG9" s="219">
        <v>31</v>
      </c>
      <c r="AH9" s="226">
        <v>1</v>
      </c>
      <c r="AI9" s="217" t="s">
        <v>56</v>
      </c>
      <c r="AJ9" s="116">
        <v>133569.40433141001</v>
      </c>
      <c r="AK9" s="116">
        <v>131362.32555658996</v>
      </c>
      <c r="AL9" s="116">
        <v>142735.88</v>
      </c>
      <c r="AM9" s="228">
        <v>6.8627061073404994E-2</v>
      </c>
      <c r="AN9" s="228">
        <v>8.6581555215466954E-2</v>
      </c>
      <c r="AO9" s="117">
        <v>0.31991339272678737</v>
      </c>
      <c r="AP9" s="219">
        <v>31</v>
      </c>
      <c r="AQ9" s="226">
        <v>1</v>
      </c>
      <c r="AR9" s="217" t="s">
        <v>56</v>
      </c>
      <c r="AS9" s="116">
        <v>0</v>
      </c>
      <c r="AT9" s="116">
        <v>0</v>
      </c>
      <c r="AU9" s="116">
        <v>11689.53</v>
      </c>
      <c r="AV9" s="117">
        <v>0.62502232312333383</v>
      </c>
      <c r="AW9" s="219">
        <v>12</v>
      </c>
      <c r="AX9" s="226">
        <v>1</v>
      </c>
      <c r="AY9" s="217" t="s">
        <v>71</v>
      </c>
      <c r="AZ9" s="116">
        <v>111965.88521107999</v>
      </c>
      <c r="BA9" s="116">
        <v>82917.142743999997</v>
      </c>
      <c r="BB9" s="116">
        <v>104024.84000000001</v>
      </c>
      <c r="BC9" s="228">
        <v>-7.0923792511526029E-2</v>
      </c>
      <c r="BD9" s="228">
        <v>0.25456373142485544</v>
      </c>
      <c r="BE9" s="117">
        <v>0.22461272571616375</v>
      </c>
      <c r="BF9" s="219">
        <v>25</v>
      </c>
      <c r="BG9" s="226">
        <v>1</v>
      </c>
      <c r="BH9" s="217" t="s">
        <v>64</v>
      </c>
      <c r="BI9" s="116">
        <v>11104.60060277</v>
      </c>
      <c r="BJ9" s="116">
        <v>6512.2313146699998</v>
      </c>
      <c r="BK9" s="116">
        <v>7958.9400000000005</v>
      </c>
      <c r="BL9" s="228">
        <v>-0.28327543828864288</v>
      </c>
      <c r="BM9" s="228">
        <v>0.22215253350583897</v>
      </c>
      <c r="BN9" s="117">
        <v>0.37351991792730788</v>
      </c>
      <c r="BO9" s="219">
        <v>31</v>
      </c>
      <c r="BP9" s="226">
        <v>1</v>
      </c>
      <c r="BQ9" s="217" t="s">
        <v>56</v>
      </c>
      <c r="BR9" s="116">
        <v>164882.58273755002</v>
      </c>
      <c r="BS9" s="116">
        <v>160503.40132592997</v>
      </c>
      <c r="BT9" s="116">
        <v>188863.41</v>
      </c>
      <c r="BU9" s="228">
        <v>0.14544184633874391</v>
      </c>
      <c r="BV9" s="228">
        <v>0.17669412884578151</v>
      </c>
      <c r="BW9" s="117">
        <v>0.1989479481990864</v>
      </c>
    </row>
    <row r="10" spans="2:75" x14ac:dyDescent="0.3">
      <c r="C10" s="203" t="s">
        <v>32</v>
      </c>
      <c r="D10" s="204">
        <v>150310.33000000005</v>
      </c>
      <c r="E10" s="204">
        <v>152450.23000000004</v>
      </c>
      <c r="F10" s="205">
        <v>1.4236546483531676E-2</v>
      </c>
      <c r="G10" s="219">
        <v>12</v>
      </c>
      <c r="H10" s="226">
        <f>+H9+1</f>
        <v>2</v>
      </c>
      <c r="I10" s="217" t="s">
        <v>71</v>
      </c>
      <c r="J10" s="116">
        <v>53.16</v>
      </c>
      <c r="K10" s="116">
        <v>0.06</v>
      </c>
      <c r="L10" s="116">
        <v>28302.01</v>
      </c>
      <c r="M10" s="116">
        <v>32.81</v>
      </c>
      <c r="N10" s="116">
        <v>0</v>
      </c>
      <c r="O10" s="116">
        <v>75605.75</v>
      </c>
      <c r="P10" s="116">
        <v>17790.830000000002</v>
      </c>
      <c r="Q10" s="116">
        <v>0</v>
      </c>
      <c r="R10" s="116">
        <v>31.05</v>
      </c>
      <c r="S10" s="116">
        <v>121815.67000000001</v>
      </c>
      <c r="T10" s="227">
        <v>24</v>
      </c>
      <c r="U10" s="226">
        <f>+U9+1</f>
        <v>2</v>
      </c>
      <c r="V10" s="217" t="s">
        <v>75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7531.72</v>
      </c>
      <c r="AE10" s="116">
        <v>0</v>
      </c>
      <c r="AF10" s="116">
        <v>7531.72</v>
      </c>
      <c r="AG10" s="219">
        <v>22</v>
      </c>
      <c r="AH10" s="226">
        <f>+AH9+1</f>
        <v>2</v>
      </c>
      <c r="AI10" s="217" t="s">
        <v>60</v>
      </c>
      <c r="AJ10" s="116">
        <v>58629.603946080002</v>
      </c>
      <c r="AK10" s="116">
        <v>52395.040209910003</v>
      </c>
      <c r="AL10" s="116">
        <v>60993.79</v>
      </c>
      <c r="AM10" s="228">
        <v>4.0324100706773836E-2</v>
      </c>
      <c r="AN10" s="228">
        <v>0.16411381221659282</v>
      </c>
      <c r="AO10" s="117">
        <v>0.13670515286111098</v>
      </c>
      <c r="AP10" s="219">
        <v>16</v>
      </c>
      <c r="AQ10" s="226">
        <v>2</v>
      </c>
      <c r="AR10" s="217" t="s">
        <v>55</v>
      </c>
      <c r="AS10" s="116">
        <v>0</v>
      </c>
      <c r="AT10" s="116">
        <v>0</v>
      </c>
      <c r="AU10" s="116">
        <v>5236</v>
      </c>
      <c r="AV10" s="117">
        <v>0.27996137431306273</v>
      </c>
      <c r="AW10" s="219">
        <v>24</v>
      </c>
      <c r="AX10" s="226">
        <f>+AX9+1</f>
        <v>2</v>
      </c>
      <c r="AY10" s="217" t="s">
        <v>75</v>
      </c>
      <c r="AZ10" s="116">
        <v>63868.96919810999</v>
      </c>
      <c r="BA10" s="116">
        <v>53394.218542069997</v>
      </c>
      <c r="BB10" s="116">
        <v>62429.19000000001</v>
      </c>
      <c r="BC10" s="228">
        <v>-2.254270291483873E-2</v>
      </c>
      <c r="BD10" s="228">
        <v>0.16921254219333215</v>
      </c>
      <c r="BE10" s="117">
        <v>0.13479848207555306</v>
      </c>
      <c r="BF10" s="219">
        <v>24</v>
      </c>
      <c r="BG10" s="226">
        <v>2</v>
      </c>
      <c r="BH10" s="217" t="s">
        <v>75</v>
      </c>
      <c r="BI10" s="116">
        <v>7696.9632580699999</v>
      </c>
      <c r="BJ10" s="116">
        <v>6913.1035485800003</v>
      </c>
      <c r="BK10" s="116">
        <v>7531.72</v>
      </c>
      <c r="BL10" s="228">
        <v>-2.1468630228518748E-2</v>
      </c>
      <c r="BM10" s="228">
        <v>8.9484621063873337E-2</v>
      </c>
      <c r="BN10" s="117">
        <v>0.35347011489613733</v>
      </c>
      <c r="BO10" s="219">
        <v>12</v>
      </c>
      <c r="BP10" s="226">
        <v>3</v>
      </c>
      <c r="BQ10" s="217" t="s">
        <v>71</v>
      </c>
      <c r="BR10" s="116">
        <v>126373.45932195999</v>
      </c>
      <c r="BS10" s="116">
        <v>97697.014920179994</v>
      </c>
      <c r="BT10" s="116">
        <v>121815.67000000001</v>
      </c>
      <c r="BU10" s="228">
        <v>-3.6066032744645815E-2</v>
      </c>
      <c r="BV10" s="228">
        <v>0.24687197556164175</v>
      </c>
      <c r="BW10" s="117">
        <v>0.12832013149077953</v>
      </c>
    </row>
    <row r="11" spans="2:75" x14ac:dyDescent="0.3">
      <c r="C11" s="203" t="s">
        <v>30</v>
      </c>
      <c r="D11" s="204">
        <v>78530.700000000012</v>
      </c>
      <c r="E11" s="204">
        <v>77523.140000000014</v>
      </c>
      <c r="F11" s="205">
        <v>-1.2830141587939492E-2</v>
      </c>
      <c r="G11" s="219">
        <v>16</v>
      </c>
      <c r="H11" s="226">
        <f t="shared" ref="H11:H33" si="0">+H10+1</f>
        <v>3</v>
      </c>
      <c r="I11" s="217" t="s">
        <v>55</v>
      </c>
      <c r="J11" s="116">
        <v>416</v>
      </c>
      <c r="K11" s="116">
        <v>22233</v>
      </c>
      <c r="L11" s="116">
        <v>22389</v>
      </c>
      <c r="M11" s="116">
        <v>2819</v>
      </c>
      <c r="N11" s="116">
        <v>5080</v>
      </c>
      <c r="O11" s="116">
        <v>193</v>
      </c>
      <c r="P11" s="116">
        <v>60944</v>
      </c>
      <c r="Q11" s="116">
        <v>5236</v>
      </c>
      <c r="R11" s="116">
        <v>0</v>
      </c>
      <c r="S11" s="116">
        <v>119310</v>
      </c>
      <c r="T11" s="227">
        <v>60</v>
      </c>
      <c r="U11" s="226">
        <f t="shared" ref="U11:U33" si="1">+U10+1</f>
        <v>3</v>
      </c>
      <c r="V11" s="217" t="s">
        <v>78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2432.17</v>
      </c>
      <c r="AE11" s="116">
        <v>387.15</v>
      </c>
      <c r="AF11" s="116">
        <v>2819.32</v>
      </c>
      <c r="AG11" s="219">
        <v>16</v>
      </c>
      <c r="AH11" s="226">
        <v>2</v>
      </c>
      <c r="AI11" s="217" t="s">
        <v>55</v>
      </c>
      <c r="AJ11" s="116">
        <v>54368.042758529999</v>
      </c>
      <c r="AK11" s="116">
        <v>56407.102712840024</v>
      </c>
      <c r="AL11" s="116">
        <v>60944</v>
      </c>
      <c r="AM11" s="228">
        <v>0.12095262047001465</v>
      </c>
      <c r="AN11" s="228">
        <v>8.0431312174578995E-2</v>
      </c>
      <c r="AO11" s="117">
        <v>0.13659355872077383</v>
      </c>
      <c r="AP11" s="219">
        <v>20</v>
      </c>
      <c r="AQ11" s="226">
        <v>3</v>
      </c>
      <c r="AR11" s="217" t="s">
        <v>58</v>
      </c>
      <c r="AS11" s="116">
        <v>0</v>
      </c>
      <c r="AT11" s="116">
        <v>0</v>
      </c>
      <c r="AU11" s="116">
        <v>622.54</v>
      </c>
      <c r="AV11" s="117">
        <v>3.3286316647221932E-2</v>
      </c>
      <c r="AW11" s="219">
        <v>16</v>
      </c>
      <c r="AX11" s="226">
        <f t="shared" ref="AX11:AX35" si="2">+AX10+1</f>
        <v>3</v>
      </c>
      <c r="AY11" s="217" t="s">
        <v>55</v>
      </c>
      <c r="AZ11" s="116">
        <v>44206.050093359452</v>
      </c>
      <c r="BA11" s="116">
        <v>46378.580655599777</v>
      </c>
      <c r="BB11" s="116">
        <v>53130</v>
      </c>
      <c r="BC11" s="228">
        <v>0.20187168697031099</v>
      </c>
      <c r="BD11" s="228">
        <v>0.14557192671624053</v>
      </c>
      <c r="BE11" s="117">
        <v>0.11471946620922252</v>
      </c>
      <c r="BF11" s="219">
        <v>60</v>
      </c>
      <c r="BG11" s="226">
        <v>3</v>
      </c>
      <c r="BH11" s="217" t="s">
        <v>78</v>
      </c>
      <c r="BI11" s="116">
        <v>1888.51129221</v>
      </c>
      <c r="BJ11" s="116">
        <v>2077.9688824899999</v>
      </c>
      <c r="BK11" s="116">
        <v>2819.32</v>
      </c>
      <c r="BL11" s="228">
        <v>0.49287960926129082</v>
      </c>
      <c r="BM11" s="228">
        <v>0.35676718922838235</v>
      </c>
      <c r="BN11" s="117">
        <v>0.13231311895941139</v>
      </c>
      <c r="BO11" s="219">
        <v>16</v>
      </c>
      <c r="BP11" s="226">
        <v>2</v>
      </c>
      <c r="BQ11" s="217" t="s">
        <v>55</v>
      </c>
      <c r="BR11" s="116">
        <v>99165.188962269458</v>
      </c>
      <c r="BS11" s="116">
        <v>103660.4706364798</v>
      </c>
      <c r="BT11" s="116">
        <v>119310</v>
      </c>
      <c r="BU11" s="228">
        <v>0.20314397873426415</v>
      </c>
      <c r="BV11" s="228">
        <v>0.15096911356307197</v>
      </c>
      <c r="BW11" s="117">
        <v>0.12568066890051915</v>
      </c>
    </row>
    <row r="12" spans="2:75" x14ac:dyDescent="0.3">
      <c r="C12" s="203" t="s">
        <v>35</v>
      </c>
      <c r="D12" s="204">
        <v>77909.06</v>
      </c>
      <c r="E12" s="204">
        <v>88538.860000000015</v>
      </c>
      <c r="F12" s="205">
        <v>0.13643856054738723</v>
      </c>
      <c r="G12" s="219">
        <v>22</v>
      </c>
      <c r="H12" s="226">
        <f t="shared" si="0"/>
        <v>4</v>
      </c>
      <c r="I12" s="217" t="s">
        <v>60</v>
      </c>
      <c r="J12" s="116">
        <v>393.43</v>
      </c>
      <c r="K12" s="116">
        <v>16701.43</v>
      </c>
      <c r="L12" s="116">
        <v>9844.39</v>
      </c>
      <c r="M12" s="116">
        <v>4075.79</v>
      </c>
      <c r="N12" s="116">
        <v>0</v>
      </c>
      <c r="O12" s="116">
        <v>514.87</v>
      </c>
      <c r="P12" s="116">
        <v>60993.79</v>
      </c>
      <c r="Q12" s="116">
        <v>0</v>
      </c>
      <c r="R12" s="116">
        <v>0</v>
      </c>
      <c r="S12" s="116">
        <v>92523.7</v>
      </c>
      <c r="T12" s="227">
        <v>23</v>
      </c>
      <c r="U12" s="226">
        <f t="shared" si="1"/>
        <v>4</v>
      </c>
      <c r="V12" s="217" t="s">
        <v>206</v>
      </c>
      <c r="W12" s="116">
        <v>795.89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627.4</v>
      </c>
      <c r="AF12" s="116">
        <v>1423.29</v>
      </c>
      <c r="AG12" s="219">
        <v>42</v>
      </c>
      <c r="AH12" s="226">
        <v>4</v>
      </c>
      <c r="AI12" s="217" t="s">
        <v>57</v>
      </c>
      <c r="AJ12" s="116">
        <v>30067.178823170001</v>
      </c>
      <c r="AK12" s="116">
        <v>32168.564494640003</v>
      </c>
      <c r="AL12" s="116">
        <v>38145.47</v>
      </c>
      <c r="AM12" s="228">
        <v>0.26867473081993332</v>
      </c>
      <c r="AN12" s="228">
        <v>0.18579957170161832</v>
      </c>
      <c r="AO12" s="117">
        <v>8.5495298903526459E-2</v>
      </c>
      <c r="AP12" s="219">
        <v>21</v>
      </c>
      <c r="AQ12" s="226">
        <v>4</v>
      </c>
      <c r="AR12" s="217" t="s">
        <v>59</v>
      </c>
      <c r="AS12" s="116">
        <v>0</v>
      </c>
      <c r="AT12" s="116">
        <v>0</v>
      </c>
      <c r="AU12" s="116">
        <v>512.94000000000005</v>
      </c>
      <c r="AV12" s="117">
        <v>2.7426162593610085E-2</v>
      </c>
      <c r="AW12" s="219">
        <v>31</v>
      </c>
      <c r="AX12" s="226">
        <f t="shared" si="2"/>
        <v>4</v>
      </c>
      <c r="AY12" s="217" t="s">
        <v>56</v>
      </c>
      <c r="AZ12" s="116">
        <v>31290.659417140007</v>
      </c>
      <c r="BA12" s="116">
        <v>29133.961034339998</v>
      </c>
      <c r="BB12" s="116">
        <v>34438</v>
      </c>
      <c r="BC12" s="228">
        <v>0.10058402863622562</v>
      </c>
      <c r="BD12" s="228">
        <v>0.18205691149954406</v>
      </c>
      <c r="BE12" s="117">
        <v>7.4359288110544042E-2</v>
      </c>
      <c r="BF12" s="219">
        <v>23</v>
      </c>
      <c r="BG12" s="226">
        <v>4</v>
      </c>
      <c r="BH12" s="217" t="s">
        <v>206</v>
      </c>
      <c r="BI12" s="116">
        <v>2243.2633871199996</v>
      </c>
      <c r="BJ12" s="116">
        <v>1317.3845270500003</v>
      </c>
      <c r="BK12" s="116">
        <v>1423.29</v>
      </c>
      <c r="BL12" s="228">
        <v>-0.3655270227419517</v>
      </c>
      <c r="BM12" s="228">
        <v>8.039070656701286E-2</v>
      </c>
      <c r="BN12" s="117">
        <v>6.679622713411057E-2</v>
      </c>
      <c r="BO12" s="219">
        <v>22</v>
      </c>
      <c r="BP12" s="226">
        <v>4</v>
      </c>
      <c r="BQ12" s="217" t="s">
        <v>60</v>
      </c>
      <c r="BR12" s="116">
        <v>93297.395250129834</v>
      </c>
      <c r="BS12" s="116">
        <v>81944.71872325991</v>
      </c>
      <c r="BT12" s="116">
        <v>92523.7</v>
      </c>
      <c r="BU12" s="228">
        <v>-8.2927851099761085E-3</v>
      </c>
      <c r="BV12" s="228">
        <v>0.12909900041840339</v>
      </c>
      <c r="BW12" s="117">
        <v>9.7464089390251973E-2</v>
      </c>
    </row>
    <row r="13" spans="2:75" x14ac:dyDescent="0.3">
      <c r="C13" s="203" t="s">
        <v>31</v>
      </c>
      <c r="D13" s="204">
        <v>73897.14</v>
      </c>
      <c r="E13" s="204">
        <v>66021.260000000009</v>
      </c>
      <c r="F13" s="205">
        <v>-0.10657895555903774</v>
      </c>
      <c r="G13" s="219">
        <v>42</v>
      </c>
      <c r="H13" s="226">
        <f t="shared" si="0"/>
        <v>5</v>
      </c>
      <c r="I13" s="217" t="s">
        <v>57</v>
      </c>
      <c r="J13" s="116">
        <v>37.71</v>
      </c>
      <c r="K13" s="116">
        <v>4552.76</v>
      </c>
      <c r="L13" s="116">
        <v>4436.1000000000004</v>
      </c>
      <c r="M13" s="116">
        <v>2133.62</v>
      </c>
      <c r="N13" s="116">
        <v>21392.17</v>
      </c>
      <c r="O13" s="116">
        <v>1754.41</v>
      </c>
      <c r="P13" s="116">
        <v>38145.47</v>
      </c>
      <c r="Q13" s="116">
        <v>0</v>
      </c>
      <c r="R13" s="116">
        <v>0</v>
      </c>
      <c r="S13" s="116">
        <v>72452.239999999991</v>
      </c>
      <c r="T13" s="227">
        <v>4</v>
      </c>
      <c r="U13" s="226">
        <f t="shared" si="1"/>
        <v>5</v>
      </c>
      <c r="V13" s="217" t="s">
        <v>207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708</v>
      </c>
      <c r="AE13" s="116">
        <v>0</v>
      </c>
      <c r="AF13" s="116">
        <v>708</v>
      </c>
      <c r="AG13" s="219">
        <v>3</v>
      </c>
      <c r="AH13" s="226">
        <v>5</v>
      </c>
      <c r="AI13" s="217" t="s">
        <v>61</v>
      </c>
      <c r="AJ13" s="116">
        <v>25757.696048999998</v>
      </c>
      <c r="AK13" s="116">
        <v>28864.780342000002</v>
      </c>
      <c r="AL13" s="116">
        <v>33772.910000000003</v>
      </c>
      <c r="AM13" s="228">
        <v>0.31117744132675185</v>
      </c>
      <c r="AN13" s="228">
        <v>0.17003869767400848</v>
      </c>
      <c r="AO13" s="117">
        <v>7.5695096568266118E-2</v>
      </c>
      <c r="AP13" s="219">
        <v>38</v>
      </c>
      <c r="AQ13" s="226">
        <v>5</v>
      </c>
      <c r="AR13" s="217" t="s">
        <v>69</v>
      </c>
      <c r="AS13" s="116">
        <v>0</v>
      </c>
      <c r="AT13" s="116">
        <v>0</v>
      </c>
      <c r="AU13" s="116">
        <v>231.01</v>
      </c>
      <c r="AV13" s="117">
        <v>1.2351771787635718E-2</v>
      </c>
      <c r="AW13" s="219">
        <v>42</v>
      </c>
      <c r="AX13" s="226">
        <f t="shared" si="2"/>
        <v>5</v>
      </c>
      <c r="AY13" s="217" t="s">
        <v>57</v>
      </c>
      <c r="AZ13" s="116">
        <v>32513.677415950009</v>
      </c>
      <c r="BA13" s="116">
        <v>29421.448398420031</v>
      </c>
      <c r="BB13" s="116">
        <v>34306.769999999997</v>
      </c>
      <c r="BC13" s="228">
        <v>5.5148870461831034E-2</v>
      </c>
      <c r="BD13" s="228">
        <v>0.16604626446066861</v>
      </c>
      <c r="BE13" s="117">
        <v>7.4075933404151487E-2</v>
      </c>
      <c r="BF13" s="219">
        <v>4</v>
      </c>
      <c r="BG13" s="226">
        <v>5</v>
      </c>
      <c r="BH13" s="217" t="s">
        <v>207</v>
      </c>
      <c r="BI13" s="116">
        <v>739.22860800000001</v>
      </c>
      <c r="BJ13" s="116">
        <v>612.77503699999988</v>
      </c>
      <c r="BK13" s="116">
        <v>708</v>
      </c>
      <c r="BL13" s="228">
        <v>-4.2244858575603228E-2</v>
      </c>
      <c r="BM13" s="228">
        <v>0.15539954673447332</v>
      </c>
      <c r="BN13" s="117">
        <v>3.3227050573635931E-2</v>
      </c>
      <c r="BO13" s="219">
        <v>42</v>
      </c>
      <c r="BP13" s="226">
        <v>5</v>
      </c>
      <c r="BQ13" s="217" t="s">
        <v>57</v>
      </c>
      <c r="BR13" s="116">
        <v>62580.85623912001</v>
      </c>
      <c r="BS13" s="116">
        <v>61590.012893060033</v>
      </c>
      <c r="BT13" s="116">
        <v>72452.239999999991</v>
      </c>
      <c r="BU13" s="228">
        <v>0.15773807445461685</v>
      </c>
      <c r="BV13" s="228">
        <v>0.17636344914881352</v>
      </c>
      <c r="BW13" s="117">
        <v>7.6320895034288391E-2</v>
      </c>
    </row>
    <row r="14" spans="2:75" x14ac:dyDescent="0.3">
      <c r="C14" s="203" t="s">
        <v>33</v>
      </c>
      <c r="D14" s="204">
        <v>32990.519999999997</v>
      </c>
      <c r="E14" s="204">
        <v>35861.009999999995</v>
      </c>
      <c r="F14" s="205">
        <v>8.7009540922664996E-2</v>
      </c>
      <c r="G14" s="219">
        <v>24</v>
      </c>
      <c r="H14" s="226">
        <f t="shared" si="0"/>
        <v>6</v>
      </c>
      <c r="I14" s="217" t="s">
        <v>75</v>
      </c>
      <c r="J14" s="116">
        <v>60438.12</v>
      </c>
      <c r="K14" s="116">
        <v>0</v>
      </c>
      <c r="L14" s="116">
        <v>1377.16</v>
      </c>
      <c r="M14" s="116">
        <v>613.91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62429.19000000001</v>
      </c>
      <c r="T14" s="227">
        <v>3</v>
      </c>
      <c r="U14" s="226">
        <f t="shared" si="1"/>
        <v>6</v>
      </c>
      <c r="V14" s="217" t="s">
        <v>61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588.76</v>
      </c>
      <c r="AF14" s="116">
        <v>588.76</v>
      </c>
      <c r="AG14" s="219">
        <v>21</v>
      </c>
      <c r="AH14" s="226">
        <v>6</v>
      </c>
      <c r="AI14" s="217" t="s">
        <v>59</v>
      </c>
      <c r="AJ14" s="116">
        <v>20056.629490679996</v>
      </c>
      <c r="AK14" s="116">
        <v>19228.464499440004</v>
      </c>
      <c r="AL14" s="116">
        <v>22110.400000000001</v>
      </c>
      <c r="AM14" s="228">
        <v>0.10239858647607569</v>
      </c>
      <c r="AN14" s="228">
        <v>0.14987860838518485</v>
      </c>
      <c r="AO14" s="117">
        <v>4.9555956628048667E-2</v>
      </c>
      <c r="AP14" s="219">
        <v>40</v>
      </c>
      <c r="AQ14" s="226">
        <v>6</v>
      </c>
      <c r="AR14" s="217" t="s">
        <v>70</v>
      </c>
      <c r="AS14" s="116">
        <v>0</v>
      </c>
      <c r="AT14" s="116">
        <v>0</v>
      </c>
      <c r="AU14" s="116">
        <v>131.06</v>
      </c>
      <c r="AV14" s="117">
        <v>7.0075893272478996E-3</v>
      </c>
      <c r="AW14" s="219">
        <v>22</v>
      </c>
      <c r="AX14" s="226">
        <f t="shared" si="2"/>
        <v>6</v>
      </c>
      <c r="AY14" s="217" t="s">
        <v>60</v>
      </c>
      <c r="AZ14" s="116">
        <v>34638.791304049832</v>
      </c>
      <c r="BA14" s="116">
        <v>29549.678513349907</v>
      </c>
      <c r="BB14" s="116">
        <v>31529.91</v>
      </c>
      <c r="BC14" s="228">
        <v>-8.9751437247360122E-2</v>
      </c>
      <c r="BD14" s="228">
        <v>6.7013638938761E-2</v>
      </c>
      <c r="BE14" s="117">
        <v>6.808007613071386E-2</v>
      </c>
      <c r="BF14" s="219">
        <v>3</v>
      </c>
      <c r="BG14" s="226">
        <v>6</v>
      </c>
      <c r="BH14" s="217" t="s">
        <v>61</v>
      </c>
      <c r="BI14" s="116">
        <v>0</v>
      </c>
      <c r="BJ14" s="116">
        <v>0</v>
      </c>
      <c r="BK14" s="116">
        <v>588.76</v>
      </c>
      <c r="BL14" s="228">
        <v>0</v>
      </c>
      <c r="BM14" s="228">
        <v>0</v>
      </c>
      <c r="BN14" s="117">
        <v>2.7631014541997023E-2</v>
      </c>
      <c r="BO14" s="219">
        <v>24</v>
      </c>
      <c r="BP14" s="226">
        <v>6</v>
      </c>
      <c r="BQ14" s="217" t="s">
        <v>75</v>
      </c>
      <c r="BR14" s="116">
        <v>71565.932456179988</v>
      </c>
      <c r="BS14" s="116">
        <v>60307.322090649999</v>
      </c>
      <c r="BT14" s="116">
        <v>69960.91</v>
      </c>
      <c r="BU14" s="228">
        <v>-2.2427185688703832E-2</v>
      </c>
      <c r="BV14" s="228">
        <v>0.16007323115490624</v>
      </c>
      <c r="BW14" s="117">
        <v>7.3696538141723403E-2</v>
      </c>
    </row>
    <row r="15" spans="2:75" x14ac:dyDescent="0.3">
      <c r="C15" s="203" t="s">
        <v>34</v>
      </c>
      <c r="D15" s="204">
        <v>24637.119999999999</v>
      </c>
      <c r="E15" s="204">
        <v>29013.109999999997</v>
      </c>
      <c r="F15" s="205">
        <v>0.17761775727033013</v>
      </c>
      <c r="G15" s="219">
        <v>3</v>
      </c>
      <c r="H15" s="226">
        <f t="shared" si="0"/>
        <v>7</v>
      </c>
      <c r="I15" s="217" t="s">
        <v>61</v>
      </c>
      <c r="J15" s="116">
        <v>166.52</v>
      </c>
      <c r="K15" s="116">
        <v>518.95000000000005</v>
      </c>
      <c r="L15" s="116">
        <v>1767.33</v>
      </c>
      <c r="M15" s="116">
        <v>1788.29</v>
      </c>
      <c r="N15" s="116">
        <v>0</v>
      </c>
      <c r="O15" s="116">
        <v>0</v>
      </c>
      <c r="P15" s="116">
        <v>33772.910000000003</v>
      </c>
      <c r="Q15" s="116">
        <v>0</v>
      </c>
      <c r="R15" s="116">
        <v>0</v>
      </c>
      <c r="S15" s="116">
        <v>38014</v>
      </c>
      <c r="T15" s="227">
        <v>38</v>
      </c>
      <c r="U15" s="226">
        <f t="shared" si="1"/>
        <v>7</v>
      </c>
      <c r="V15" s="217" t="s">
        <v>69</v>
      </c>
      <c r="W15" s="116">
        <v>101.29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101.29</v>
      </c>
      <c r="AG15" s="219">
        <v>12</v>
      </c>
      <c r="AH15" s="226">
        <v>8</v>
      </c>
      <c r="AI15" s="217" t="s">
        <v>71</v>
      </c>
      <c r="AJ15" s="116">
        <v>14037.574110879999</v>
      </c>
      <c r="AK15" s="116">
        <v>14779.872176180001</v>
      </c>
      <c r="AL15" s="116">
        <v>17790.830000000002</v>
      </c>
      <c r="AM15" s="228">
        <v>0.26737211568564367</v>
      </c>
      <c r="AN15" s="228">
        <v>0.2037201531872932</v>
      </c>
      <c r="AO15" s="117">
        <v>3.9874520581128656E-2</v>
      </c>
      <c r="AP15" s="219">
        <v>23</v>
      </c>
      <c r="AQ15" s="226">
        <v>7</v>
      </c>
      <c r="AR15" s="217" t="s">
        <v>206</v>
      </c>
      <c r="AS15" s="116">
        <v>0</v>
      </c>
      <c r="AT15" s="116">
        <v>0</v>
      </c>
      <c r="AU15" s="116">
        <v>126.56</v>
      </c>
      <c r="AV15" s="117">
        <v>6.7669808122729595E-3</v>
      </c>
      <c r="AW15" s="219">
        <v>40</v>
      </c>
      <c r="AX15" s="226">
        <f t="shared" si="2"/>
        <v>7</v>
      </c>
      <c r="AY15" s="217" t="s">
        <v>70</v>
      </c>
      <c r="AZ15" s="116">
        <v>25157.264396080001</v>
      </c>
      <c r="BA15" s="116">
        <v>20486.956190419995</v>
      </c>
      <c r="BB15" s="116">
        <v>26089.5</v>
      </c>
      <c r="BC15" s="228">
        <v>3.7056318574338221E-2</v>
      </c>
      <c r="BD15" s="228">
        <v>0.27346882365081826</v>
      </c>
      <c r="BE15" s="117">
        <v>5.6333023031536061E-2</v>
      </c>
      <c r="BF15" s="219">
        <v>38</v>
      </c>
      <c r="BG15" s="226">
        <v>7</v>
      </c>
      <c r="BH15" s="217" t="s">
        <v>69</v>
      </c>
      <c r="BI15" s="116">
        <v>52</v>
      </c>
      <c r="BJ15" s="116">
        <v>122.26119229999999</v>
      </c>
      <c r="BK15" s="116">
        <v>101.29</v>
      </c>
      <c r="BL15" s="228">
        <v>0.94788461538461544</v>
      </c>
      <c r="BM15" s="228">
        <v>-0.17152779148874686</v>
      </c>
      <c r="BN15" s="117">
        <v>4.7536270516999775E-3</v>
      </c>
      <c r="BO15" s="219">
        <v>3</v>
      </c>
      <c r="BP15" s="226">
        <v>7</v>
      </c>
      <c r="BQ15" s="217" t="s">
        <v>61</v>
      </c>
      <c r="BR15" s="116">
        <v>30106.455905169998</v>
      </c>
      <c r="BS15" s="116">
        <v>32973.794204990008</v>
      </c>
      <c r="BT15" s="116">
        <v>38602.76</v>
      </c>
      <c r="BU15" s="228">
        <v>0.28220871037068784</v>
      </c>
      <c r="BV15" s="228">
        <v>0.17071028465866234</v>
      </c>
      <c r="BW15" s="117">
        <v>4.0663990430024347E-2</v>
      </c>
    </row>
    <row r="16" spans="2:75" x14ac:dyDescent="0.3">
      <c r="C16" s="206" t="s">
        <v>230</v>
      </c>
      <c r="D16" s="204"/>
      <c r="E16" s="204">
        <v>18702.579999999998</v>
      </c>
      <c r="F16" s="205"/>
      <c r="G16" s="219">
        <v>21</v>
      </c>
      <c r="H16" s="226">
        <f t="shared" si="0"/>
        <v>8</v>
      </c>
      <c r="I16" s="217" t="s">
        <v>59</v>
      </c>
      <c r="J16" s="116">
        <v>135.04</v>
      </c>
      <c r="K16" s="116">
        <v>925.77</v>
      </c>
      <c r="L16" s="116">
        <v>7951.37</v>
      </c>
      <c r="M16" s="116">
        <v>3232.56</v>
      </c>
      <c r="N16" s="116">
        <v>0</v>
      </c>
      <c r="O16" s="116">
        <v>1077.29</v>
      </c>
      <c r="P16" s="116">
        <v>22110.400000000001</v>
      </c>
      <c r="Q16" s="116">
        <v>512.94000000000005</v>
      </c>
      <c r="R16" s="116">
        <v>0</v>
      </c>
      <c r="S16" s="116">
        <v>35945.370000000003</v>
      </c>
      <c r="T16" s="227">
        <v>20</v>
      </c>
      <c r="U16" s="226">
        <f t="shared" si="1"/>
        <v>8</v>
      </c>
      <c r="V16" s="217" t="s">
        <v>58</v>
      </c>
      <c r="W16" s="116">
        <v>13.25</v>
      </c>
      <c r="X16" s="116">
        <v>0</v>
      </c>
      <c r="Y16" s="116">
        <v>0</v>
      </c>
      <c r="Z16" s="116">
        <v>0</v>
      </c>
      <c r="AA16" s="116">
        <v>0</v>
      </c>
      <c r="AB16" s="116">
        <v>6.06</v>
      </c>
      <c r="AC16" s="116">
        <v>26</v>
      </c>
      <c r="AD16" s="116">
        <v>0</v>
      </c>
      <c r="AE16" s="116">
        <v>55.54</v>
      </c>
      <c r="AF16" s="116">
        <v>100.85</v>
      </c>
      <c r="AG16" s="219">
        <v>20</v>
      </c>
      <c r="AH16" s="226">
        <v>7</v>
      </c>
      <c r="AI16" s="217" t="s">
        <v>58</v>
      </c>
      <c r="AJ16" s="116">
        <v>19484.751365669999</v>
      </c>
      <c r="AK16" s="116">
        <v>14722.63023137</v>
      </c>
      <c r="AL16" s="116">
        <v>16869.990000000002</v>
      </c>
      <c r="AM16" s="228">
        <v>-0.13419526462508125</v>
      </c>
      <c r="AN16" s="228">
        <v>0.1458543571959412</v>
      </c>
      <c r="AO16" s="117">
        <v>3.7810645341360388E-2</v>
      </c>
      <c r="AP16" s="219">
        <v>39</v>
      </c>
      <c r="AQ16" s="226">
        <v>8</v>
      </c>
      <c r="AR16" s="217" t="s">
        <v>62</v>
      </c>
      <c r="AS16" s="116">
        <v>0</v>
      </c>
      <c r="AT16" s="116">
        <v>0</v>
      </c>
      <c r="AU16" s="116">
        <v>82.94</v>
      </c>
      <c r="AV16" s="117">
        <v>4.4346822737825484E-3</v>
      </c>
      <c r="AW16" s="219">
        <v>39</v>
      </c>
      <c r="AX16" s="226">
        <f t="shared" si="2"/>
        <v>8</v>
      </c>
      <c r="AY16" s="217" t="s">
        <v>62</v>
      </c>
      <c r="AZ16" s="116">
        <v>16756.922236899991</v>
      </c>
      <c r="BA16" s="116">
        <v>14314.625428619998</v>
      </c>
      <c r="BB16" s="116">
        <v>16673.32</v>
      </c>
      <c r="BC16" s="228">
        <v>-4.9891164808232302E-3</v>
      </c>
      <c r="BD16" s="228">
        <v>0.16477515134026044</v>
      </c>
      <c r="BE16" s="117">
        <v>3.6001399780454621E-2</v>
      </c>
      <c r="BF16" s="219">
        <v>20</v>
      </c>
      <c r="BG16" s="226">
        <v>8</v>
      </c>
      <c r="BH16" s="217" t="s">
        <v>58</v>
      </c>
      <c r="BI16" s="116">
        <v>36.805299999999995</v>
      </c>
      <c r="BJ16" s="116">
        <v>75.296812399999993</v>
      </c>
      <c r="BK16" s="116">
        <v>100.85</v>
      </c>
      <c r="BL16" s="228">
        <v>1.7400944972599057</v>
      </c>
      <c r="BM16" s="228">
        <v>0.33936612700486646</v>
      </c>
      <c r="BN16" s="117">
        <v>4.7329774722474349E-3</v>
      </c>
      <c r="BO16" s="219">
        <v>21</v>
      </c>
      <c r="BP16" s="226">
        <v>8</v>
      </c>
      <c r="BQ16" s="217" t="s">
        <v>59</v>
      </c>
      <c r="BR16" s="116">
        <v>35171.833504469992</v>
      </c>
      <c r="BS16" s="116">
        <v>31550.494271719992</v>
      </c>
      <c r="BT16" s="116">
        <v>35945.370000000003</v>
      </c>
      <c r="BU16" s="228">
        <v>2.1993067135146704E-2</v>
      </c>
      <c r="BV16" s="228">
        <v>0.13929657299281417</v>
      </c>
      <c r="BW16" s="117">
        <v>3.7864706608638457E-2</v>
      </c>
    </row>
    <row r="17" spans="2:75" x14ac:dyDescent="0.3">
      <c r="B17" s="118"/>
      <c r="C17" s="203" t="s">
        <v>37</v>
      </c>
      <c r="D17" s="204">
        <v>24079.29</v>
      </c>
      <c r="E17" s="204">
        <v>200.95000000000002</v>
      </c>
      <c r="F17" s="205">
        <v>-0.99165465426929111</v>
      </c>
      <c r="G17" s="219">
        <v>20</v>
      </c>
      <c r="H17" s="226">
        <f t="shared" si="0"/>
        <v>9</v>
      </c>
      <c r="I17" s="217" t="s">
        <v>58</v>
      </c>
      <c r="J17" s="116">
        <v>206.25</v>
      </c>
      <c r="K17" s="116">
        <v>3121.64</v>
      </c>
      <c r="L17" s="116">
        <v>10512.98</v>
      </c>
      <c r="M17" s="116">
        <v>1147.29</v>
      </c>
      <c r="N17" s="116">
        <v>0</v>
      </c>
      <c r="O17" s="116">
        <v>6.66</v>
      </c>
      <c r="P17" s="116">
        <v>16869.990000000002</v>
      </c>
      <c r="Q17" s="116">
        <v>622.54</v>
      </c>
      <c r="R17" s="116">
        <v>0</v>
      </c>
      <c r="S17" s="116">
        <v>32487.350000000002</v>
      </c>
      <c r="T17" s="227">
        <v>6</v>
      </c>
      <c r="U17" s="226">
        <f t="shared" si="1"/>
        <v>9</v>
      </c>
      <c r="V17" s="217" t="s">
        <v>68</v>
      </c>
      <c r="W17" s="116">
        <v>38.28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38.28</v>
      </c>
      <c r="AG17" s="219">
        <v>23</v>
      </c>
      <c r="AH17" s="226">
        <v>9</v>
      </c>
      <c r="AI17" s="217" t="s">
        <v>206</v>
      </c>
      <c r="AJ17" s="116">
        <v>9536.0825837500015</v>
      </c>
      <c r="AK17" s="116">
        <v>7703.3277367000001</v>
      </c>
      <c r="AL17" s="116">
        <v>8753.14</v>
      </c>
      <c r="AM17" s="228">
        <v>-8.2103167298926083E-2</v>
      </c>
      <c r="AN17" s="228">
        <v>0.13628035820136675</v>
      </c>
      <c r="AO17" s="117">
        <v>1.9618379866453699E-2</v>
      </c>
      <c r="AP17" s="219">
        <v>25</v>
      </c>
      <c r="AQ17" s="226">
        <v>9</v>
      </c>
      <c r="AR17" s="217" t="s">
        <v>64</v>
      </c>
      <c r="AS17" s="116">
        <v>0</v>
      </c>
      <c r="AT17" s="116">
        <v>0</v>
      </c>
      <c r="AU17" s="116">
        <v>70</v>
      </c>
      <c r="AV17" s="117">
        <v>3.7427991218323894E-3</v>
      </c>
      <c r="AW17" s="219">
        <v>20</v>
      </c>
      <c r="AX17" s="226">
        <f t="shared" si="2"/>
        <v>9</v>
      </c>
      <c r="AY17" s="217" t="s">
        <v>58</v>
      </c>
      <c r="AZ17" s="116">
        <v>17082.424012279993</v>
      </c>
      <c r="BA17" s="116">
        <v>12965.553891840016</v>
      </c>
      <c r="BB17" s="116">
        <v>14994.82</v>
      </c>
      <c r="BC17" s="228">
        <v>-0.12220771541435127</v>
      </c>
      <c r="BD17" s="228">
        <v>0.15651210315335007</v>
      </c>
      <c r="BE17" s="117">
        <v>3.237714561082955E-2</v>
      </c>
      <c r="BF17" s="219">
        <v>6</v>
      </c>
      <c r="BG17" s="226">
        <v>9</v>
      </c>
      <c r="BH17" s="217" t="s">
        <v>68</v>
      </c>
      <c r="BI17" s="116">
        <v>36.148133000000001</v>
      </c>
      <c r="BJ17" s="116">
        <v>32.812163999999996</v>
      </c>
      <c r="BK17" s="116">
        <v>38.28</v>
      </c>
      <c r="BL17" s="228">
        <v>5.8975853607709183E-2</v>
      </c>
      <c r="BM17" s="228">
        <v>0.16664051782747413</v>
      </c>
      <c r="BN17" s="117">
        <v>1.7965134123711633E-3</v>
      </c>
      <c r="BO17" s="219">
        <v>20</v>
      </c>
      <c r="BP17" s="226">
        <v>9</v>
      </c>
      <c r="BQ17" s="217" t="s">
        <v>58</v>
      </c>
      <c r="BR17" s="116">
        <v>36603.980677949992</v>
      </c>
      <c r="BS17" s="116">
        <v>27763.480935610016</v>
      </c>
      <c r="BT17" s="116">
        <v>32588.2</v>
      </c>
      <c r="BU17" s="228">
        <v>-0.10970885143016895</v>
      </c>
      <c r="BV17" s="228">
        <v>0.17377932816060171</v>
      </c>
      <c r="BW17" s="117">
        <v>3.4328277380470187E-2</v>
      </c>
    </row>
    <row r="18" spans="2:75" x14ac:dyDescent="0.3">
      <c r="B18" s="118"/>
      <c r="C18" s="213" t="s">
        <v>38</v>
      </c>
      <c r="D18" s="214">
        <v>874958.20000000019</v>
      </c>
      <c r="E18" s="214">
        <v>914481.52</v>
      </c>
      <c r="F18" s="215">
        <v>4.5171666486467421E-2</v>
      </c>
      <c r="G18" s="219">
        <v>39</v>
      </c>
      <c r="H18" s="226">
        <f t="shared" si="0"/>
        <v>10</v>
      </c>
      <c r="I18" s="217" t="s">
        <v>62</v>
      </c>
      <c r="J18" s="116">
        <v>0</v>
      </c>
      <c r="K18" s="116">
        <v>15.23</v>
      </c>
      <c r="L18" s="116">
        <v>15928.1</v>
      </c>
      <c r="M18" s="116">
        <v>317.45999999999998</v>
      </c>
      <c r="N18" s="116">
        <v>0</v>
      </c>
      <c r="O18" s="116">
        <v>412.53</v>
      </c>
      <c r="P18" s="116">
        <v>5878.17</v>
      </c>
      <c r="Q18" s="116">
        <v>82.94</v>
      </c>
      <c r="R18" s="116">
        <v>0</v>
      </c>
      <c r="S18" s="116">
        <v>22634.429999999997</v>
      </c>
      <c r="T18" s="227">
        <v>61</v>
      </c>
      <c r="U18" s="226">
        <f t="shared" si="1"/>
        <v>10</v>
      </c>
      <c r="V18" s="217" t="s">
        <v>216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32.49</v>
      </c>
      <c r="AF18" s="116">
        <v>32.49</v>
      </c>
      <c r="AG18" s="219">
        <v>7</v>
      </c>
      <c r="AH18" s="226">
        <v>10</v>
      </c>
      <c r="AI18" s="217" t="s">
        <v>66</v>
      </c>
      <c r="AJ18" s="175">
        <v>5839.4518326800007</v>
      </c>
      <c r="AK18" s="116">
        <v>6292.9777076400005</v>
      </c>
      <c r="AL18" s="116">
        <v>7999.84</v>
      </c>
      <c r="AM18" s="228">
        <v>0.36996420712464295</v>
      </c>
      <c r="AN18" s="228">
        <v>0.27123285218185034</v>
      </c>
      <c r="AO18" s="117">
        <v>1.7930011400577504E-2</v>
      </c>
      <c r="AP18" s="219">
        <v>22</v>
      </c>
      <c r="AQ18" s="226">
        <v>10</v>
      </c>
      <c r="AR18" s="217" t="s">
        <v>60</v>
      </c>
      <c r="AS18" s="116">
        <v>0</v>
      </c>
      <c r="AT18" s="116">
        <v>0</v>
      </c>
      <c r="AU18" s="116">
        <v>0</v>
      </c>
      <c r="AV18" s="117">
        <v>0</v>
      </c>
      <c r="AW18" s="219">
        <v>21</v>
      </c>
      <c r="AX18" s="226">
        <f t="shared" si="2"/>
        <v>10</v>
      </c>
      <c r="AY18" s="217" t="s">
        <v>59</v>
      </c>
      <c r="AZ18" s="116">
        <v>15089.383918789994</v>
      </c>
      <c r="BA18" s="116">
        <v>12298.592512279989</v>
      </c>
      <c r="BB18" s="116">
        <v>13322.029999999999</v>
      </c>
      <c r="BC18" s="228">
        <v>-0.11712565127256158</v>
      </c>
      <c r="BD18" s="228">
        <v>8.3215822192508559E-2</v>
      </c>
      <c r="BE18" s="117">
        <v>2.8765220598969483E-2</v>
      </c>
      <c r="BF18" s="219">
        <v>61</v>
      </c>
      <c r="BG18" s="226">
        <v>10</v>
      </c>
      <c r="BH18" s="217" t="s">
        <v>216</v>
      </c>
      <c r="BI18" s="116">
        <v>0</v>
      </c>
      <c r="BJ18" s="116">
        <v>32.491799999999998</v>
      </c>
      <c r="BK18" s="116">
        <v>32.49</v>
      </c>
      <c r="BL18" s="228">
        <v>0</v>
      </c>
      <c r="BM18" s="228">
        <v>-5.5398592875621766E-5</v>
      </c>
      <c r="BN18" s="117">
        <v>1.5247837191206661E-3</v>
      </c>
      <c r="BO18" s="219">
        <v>40</v>
      </c>
      <c r="BP18" s="226">
        <v>10</v>
      </c>
      <c r="BQ18" s="217" t="s">
        <v>70</v>
      </c>
      <c r="BR18" s="116">
        <v>25937.01286219</v>
      </c>
      <c r="BS18" s="116">
        <v>21553.527017309996</v>
      </c>
      <c r="BT18" s="116">
        <v>27323.45</v>
      </c>
      <c r="BU18" s="228">
        <v>5.345400201544015E-2</v>
      </c>
      <c r="BV18" s="228">
        <v>0.26770203215724653</v>
      </c>
      <c r="BW18" s="117">
        <v>2.8782411136282708E-2</v>
      </c>
    </row>
    <row r="19" spans="2:75" x14ac:dyDescent="0.3">
      <c r="B19" s="118"/>
      <c r="C19" s="167" t="s">
        <v>43</v>
      </c>
      <c r="D19" s="119"/>
      <c r="E19" s="119"/>
      <c r="F19" s="119"/>
      <c r="G19" s="219">
        <v>23</v>
      </c>
      <c r="H19" s="226">
        <f t="shared" si="0"/>
        <v>11</v>
      </c>
      <c r="I19" s="217" t="s">
        <v>206</v>
      </c>
      <c r="J19" s="116">
        <v>221.12</v>
      </c>
      <c r="K19" s="116">
        <v>2035.54</v>
      </c>
      <c r="L19" s="116">
        <v>3505.65</v>
      </c>
      <c r="M19" s="116">
        <v>4569.45</v>
      </c>
      <c r="N19" s="116">
        <v>0</v>
      </c>
      <c r="O19" s="116">
        <v>22.19</v>
      </c>
      <c r="P19" s="116">
        <v>8753.14</v>
      </c>
      <c r="Q19" s="116">
        <v>126.56</v>
      </c>
      <c r="R19" s="116">
        <v>0</v>
      </c>
      <c r="S19" s="116">
        <v>19233.649999999998</v>
      </c>
      <c r="T19" s="227">
        <v>34</v>
      </c>
      <c r="U19" s="226">
        <f t="shared" si="1"/>
        <v>11</v>
      </c>
      <c r="V19" s="217" t="s">
        <v>223</v>
      </c>
      <c r="W19" s="116">
        <v>20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20</v>
      </c>
      <c r="AG19" s="219">
        <v>25</v>
      </c>
      <c r="AH19" s="226">
        <v>11</v>
      </c>
      <c r="AI19" s="217" t="s">
        <v>64</v>
      </c>
      <c r="AJ19" s="116">
        <v>5392.7338975499997</v>
      </c>
      <c r="AK19" s="116">
        <v>5709.8044735700005</v>
      </c>
      <c r="AL19" s="116">
        <v>6737.18</v>
      </c>
      <c r="AM19" s="228">
        <v>0.24930696155076415</v>
      </c>
      <c r="AN19" s="228">
        <v>0.17993182274202169</v>
      </c>
      <c r="AO19" s="117">
        <v>1.5100016276293369E-2</v>
      </c>
      <c r="AP19" s="219">
        <v>42</v>
      </c>
      <c r="AQ19" s="226">
        <v>11</v>
      </c>
      <c r="AR19" s="217" t="s">
        <v>57</v>
      </c>
      <c r="AS19" s="116">
        <v>0</v>
      </c>
      <c r="AT19" s="116">
        <v>0</v>
      </c>
      <c r="AU19" s="116">
        <v>0</v>
      </c>
      <c r="AV19" s="117">
        <v>0</v>
      </c>
      <c r="AW19" s="219">
        <v>23</v>
      </c>
      <c r="AX19" s="226">
        <f t="shared" si="2"/>
        <v>11</v>
      </c>
      <c r="AY19" s="217" t="s">
        <v>206</v>
      </c>
      <c r="AZ19" s="116">
        <v>9334.5989560000016</v>
      </c>
      <c r="BA19" s="116">
        <v>8802.1883680999963</v>
      </c>
      <c r="BB19" s="116">
        <v>10353.949999999999</v>
      </c>
      <c r="BC19" s="228">
        <v>0.10920137531401797</v>
      </c>
      <c r="BD19" s="228">
        <v>0.1762927089272186</v>
      </c>
      <c r="BE19" s="117">
        <v>2.2356476889835861E-2</v>
      </c>
      <c r="BF19" s="219">
        <v>34</v>
      </c>
      <c r="BG19" s="226">
        <v>11</v>
      </c>
      <c r="BH19" s="217" t="s">
        <v>223</v>
      </c>
      <c r="BI19" s="116">
        <v>7.7460319999999996</v>
      </c>
      <c r="BJ19" s="116">
        <v>17.234538999999998</v>
      </c>
      <c r="BK19" s="116">
        <v>20</v>
      </c>
      <c r="BL19" s="228">
        <v>1.5819671284600942</v>
      </c>
      <c r="BM19" s="228">
        <v>0.16046039873767448</v>
      </c>
      <c r="BN19" s="117">
        <v>9.3861724784282297E-4</v>
      </c>
      <c r="BO19" s="219">
        <v>25</v>
      </c>
      <c r="BP19" s="226">
        <v>11</v>
      </c>
      <c r="BQ19" s="217" t="s">
        <v>64</v>
      </c>
      <c r="BR19" s="116">
        <v>26929.20105268999</v>
      </c>
      <c r="BS19" s="116">
        <v>21239.959889489994</v>
      </c>
      <c r="BT19" s="116">
        <v>24795.919999999998</v>
      </c>
      <c r="BU19" s="228">
        <v>-7.921813382119991E-2</v>
      </c>
      <c r="BV19" s="228">
        <v>0.16741840045891854</v>
      </c>
      <c r="BW19" s="117">
        <v>2.611992131090236E-2</v>
      </c>
    </row>
    <row r="20" spans="2:75" x14ac:dyDescent="0.3">
      <c r="B20" s="118"/>
      <c r="C20" s="164" t="s">
        <v>111</v>
      </c>
      <c r="E20" s="171"/>
      <c r="G20" s="219">
        <v>25</v>
      </c>
      <c r="H20" s="226">
        <f t="shared" si="0"/>
        <v>12</v>
      </c>
      <c r="I20" s="217" t="s">
        <v>64</v>
      </c>
      <c r="J20" s="116">
        <v>19.05</v>
      </c>
      <c r="K20" s="116">
        <v>1655.52</v>
      </c>
      <c r="L20" s="116">
        <v>6557.93</v>
      </c>
      <c r="M20" s="116">
        <v>1791.98</v>
      </c>
      <c r="N20" s="116">
        <v>0</v>
      </c>
      <c r="O20" s="116">
        <v>5.32</v>
      </c>
      <c r="P20" s="116">
        <v>6737.18</v>
      </c>
      <c r="Q20" s="116">
        <v>70</v>
      </c>
      <c r="R20" s="116">
        <v>0</v>
      </c>
      <c r="S20" s="116">
        <v>16836.98</v>
      </c>
      <c r="T20" s="227">
        <v>7</v>
      </c>
      <c r="U20" s="226">
        <f t="shared" si="1"/>
        <v>12</v>
      </c>
      <c r="V20" s="217" t="s">
        <v>66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219">
        <v>6</v>
      </c>
      <c r="AH20" s="226">
        <v>13</v>
      </c>
      <c r="AI20" s="217" t="s">
        <v>68</v>
      </c>
      <c r="AJ20" s="116">
        <v>4589.8586485899996</v>
      </c>
      <c r="AK20" s="116">
        <v>4975.3992158800002</v>
      </c>
      <c r="AL20" s="116">
        <v>5910.32</v>
      </c>
      <c r="AM20" s="228">
        <v>0.28769107123062376</v>
      </c>
      <c r="AN20" s="228">
        <v>0.18790869708223812</v>
      </c>
      <c r="AO20" s="117">
        <v>1.3246778058193817E-2</v>
      </c>
      <c r="AP20" s="219">
        <v>3</v>
      </c>
      <c r="AQ20" s="226">
        <v>12</v>
      </c>
      <c r="AR20" s="217" t="s">
        <v>61</v>
      </c>
      <c r="AS20" s="116">
        <v>0</v>
      </c>
      <c r="AT20" s="116">
        <v>0</v>
      </c>
      <c r="AU20" s="116">
        <v>0</v>
      </c>
      <c r="AV20" s="117">
        <v>0</v>
      </c>
      <c r="AW20" s="219">
        <v>25</v>
      </c>
      <c r="AX20" s="226">
        <f t="shared" si="2"/>
        <v>12</v>
      </c>
      <c r="AY20" s="217" t="s">
        <v>64</v>
      </c>
      <c r="AZ20" s="116">
        <v>10431.866552369989</v>
      </c>
      <c r="BA20" s="116">
        <v>9017.9241012499933</v>
      </c>
      <c r="BB20" s="116">
        <v>10029.799999999999</v>
      </c>
      <c r="BC20" s="228">
        <v>-3.8542148746970484E-2</v>
      </c>
      <c r="BD20" s="228">
        <v>0.11220718730708179</v>
      </c>
      <c r="BE20" s="117">
        <v>2.1656565070304157E-2</v>
      </c>
      <c r="BF20" s="219">
        <v>7</v>
      </c>
      <c r="BG20" s="226">
        <v>12</v>
      </c>
      <c r="BH20" s="217" t="s">
        <v>66</v>
      </c>
      <c r="BI20" s="175">
        <v>0</v>
      </c>
      <c r="BJ20" s="116">
        <v>0</v>
      </c>
      <c r="BK20" s="116">
        <v>0</v>
      </c>
      <c r="BL20" s="228">
        <v>0</v>
      </c>
      <c r="BM20" s="228">
        <v>0</v>
      </c>
      <c r="BN20" s="117">
        <v>0</v>
      </c>
      <c r="BO20" s="219">
        <v>39</v>
      </c>
      <c r="BP20" s="226">
        <v>12</v>
      </c>
      <c r="BQ20" s="217" t="s">
        <v>62</v>
      </c>
      <c r="BR20" s="116">
        <v>23618.837852349992</v>
      </c>
      <c r="BS20" s="116">
        <v>19481.605694179998</v>
      </c>
      <c r="BT20" s="116">
        <v>22634.429999999997</v>
      </c>
      <c r="BU20" s="228">
        <v>-4.1678928425856077E-2</v>
      </c>
      <c r="BV20" s="228">
        <v>0.16183595722614807</v>
      </c>
      <c r="BW20" s="117">
        <v>2.3843016533249328E-2</v>
      </c>
    </row>
    <row r="21" spans="2:75" x14ac:dyDescent="0.3">
      <c r="B21" s="118"/>
      <c r="C21" s="13"/>
      <c r="G21" s="219">
        <v>40</v>
      </c>
      <c r="H21" s="226">
        <f t="shared" si="0"/>
        <v>13</v>
      </c>
      <c r="I21" s="217" t="s">
        <v>70</v>
      </c>
      <c r="J21" s="116">
        <v>0</v>
      </c>
      <c r="K21" s="116">
        <v>5.48</v>
      </c>
      <c r="L21" s="116">
        <v>11793.54</v>
      </c>
      <c r="M21" s="116">
        <v>187.53</v>
      </c>
      <c r="N21" s="116">
        <v>0</v>
      </c>
      <c r="O21" s="116">
        <v>581.74</v>
      </c>
      <c r="P21" s="116">
        <v>1102.8900000000001</v>
      </c>
      <c r="Q21" s="116">
        <v>131.06</v>
      </c>
      <c r="R21" s="116">
        <v>0</v>
      </c>
      <c r="S21" s="116">
        <v>13802.24</v>
      </c>
      <c r="T21" s="227">
        <v>12</v>
      </c>
      <c r="U21" s="226">
        <f t="shared" si="1"/>
        <v>13</v>
      </c>
      <c r="V21" s="217" t="s">
        <v>71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219">
        <v>39</v>
      </c>
      <c r="AH21" s="226">
        <v>12</v>
      </c>
      <c r="AI21" s="217" t="s">
        <v>62</v>
      </c>
      <c r="AJ21" s="116">
        <v>6861.9156154499997</v>
      </c>
      <c r="AK21" s="116">
        <v>5166.9802655599997</v>
      </c>
      <c r="AL21" s="116">
        <v>5878.17</v>
      </c>
      <c r="AM21" s="228">
        <v>-0.14336311761617115</v>
      </c>
      <c r="AN21" s="228">
        <v>0.13764127166894102</v>
      </c>
      <c r="AO21" s="117">
        <v>1.3174720383724258E-2</v>
      </c>
      <c r="AP21" s="219">
        <v>12</v>
      </c>
      <c r="AQ21" s="226">
        <v>13</v>
      </c>
      <c r="AR21" s="217" t="s">
        <v>71</v>
      </c>
      <c r="AS21" s="116">
        <v>0</v>
      </c>
      <c r="AT21" s="116">
        <v>0</v>
      </c>
      <c r="AU21" s="116">
        <v>0</v>
      </c>
      <c r="AV21" s="117">
        <v>0</v>
      </c>
      <c r="AW21" s="219">
        <v>38</v>
      </c>
      <c r="AX21" s="226">
        <f t="shared" si="2"/>
        <v>13</v>
      </c>
      <c r="AY21" s="217" t="s">
        <v>69</v>
      </c>
      <c r="AZ21" s="116">
        <v>8549.8452279300018</v>
      </c>
      <c r="BA21" s="116">
        <v>7229.5296263000018</v>
      </c>
      <c r="BB21" s="116">
        <v>9200.5499999999993</v>
      </c>
      <c r="BC21" s="228">
        <v>7.610719898698548E-2</v>
      </c>
      <c r="BD21" s="228">
        <v>0.27263466305327877</v>
      </c>
      <c r="BE21" s="117">
        <v>1.986603020574557E-2</v>
      </c>
      <c r="BF21" s="219">
        <v>12</v>
      </c>
      <c r="BG21" s="226">
        <v>13</v>
      </c>
      <c r="BH21" s="217" t="s">
        <v>71</v>
      </c>
      <c r="BI21" s="116">
        <v>370</v>
      </c>
      <c r="BJ21" s="116">
        <v>0</v>
      </c>
      <c r="BK21" s="116">
        <v>0</v>
      </c>
      <c r="BL21" s="228">
        <v>-1</v>
      </c>
      <c r="BM21" s="228">
        <v>0</v>
      </c>
      <c r="BN21" s="117">
        <v>0</v>
      </c>
      <c r="BO21" s="219">
        <v>23</v>
      </c>
      <c r="BP21" s="226">
        <v>13</v>
      </c>
      <c r="BQ21" s="217" t="s">
        <v>206</v>
      </c>
      <c r="BR21" s="116">
        <v>21113.944926870005</v>
      </c>
      <c r="BS21" s="116">
        <v>17822.900631849996</v>
      </c>
      <c r="BT21" s="116">
        <v>20656.939999999999</v>
      </c>
      <c r="BU21" s="228">
        <v>-2.1644696358396387E-2</v>
      </c>
      <c r="BV21" s="228">
        <v>0.15901111871125506</v>
      </c>
      <c r="BW21" s="117">
        <v>2.17599366074754E-2</v>
      </c>
    </row>
    <row r="22" spans="2:75" x14ac:dyDescent="0.3">
      <c r="B22" s="118"/>
      <c r="G22" s="219">
        <v>59</v>
      </c>
      <c r="H22" s="226">
        <f t="shared" si="0"/>
        <v>14</v>
      </c>
      <c r="I22" s="217" t="s">
        <v>67</v>
      </c>
      <c r="J22" s="116">
        <v>439.83</v>
      </c>
      <c r="K22" s="116">
        <v>3129.37</v>
      </c>
      <c r="L22" s="116">
        <v>3697.57</v>
      </c>
      <c r="M22" s="116">
        <v>914.35</v>
      </c>
      <c r="N22" s="116">
        <v>245.38</v>
      </c>
      <c r="O22" s="116">
        <v>0</v>
      </c>
      <c r="P22" s="116">
        <v>3988.34</v>
      </c>
      <c r="Q22" s="116">
        <v>0</v>
      </c>
      <c r="R22" s="116">
        <v>0</v>
      </c>
      <c r="S22" s="116">
        <v>12414.84</v>
      </c>
      <c r="T22" s="227">
        <v>16</v>
      </c>
      <c r="U22" s="226">
        <f t="shared" si="1"/>
        <v>14</v>
      </c>
      <c r="V22" s="217" t="s">
        <v>55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219">
        <v>34</v>
      </c>
      <c r="AH22" s="226">
        <v>14</v>
      </c>
      <c r="AI22" s="217" t="s">
        <v>223</v>
      </c>
      <c r="AJ22" s="116">
        <v>5172.5527211799999</v>
      </c>
      <c r="AK22" s="116">
        <v>4585.3545435400001</v>
      </c>
      <c r="AL22" s="116">
        <v>5364</v>
      </c>
      <c r="AM22" s="228">
        <v>3.7012146446779193E-2</v>
      </c>
      <c r="AN22" s="228">
        <v>0.16981139605812623</v>
      </c>
      <c r="AO22" s="117">
        <v>1.2022313090349023E-2</v>
      </c>
      <c r="AP22" s="219">
        <v>7</v>
      </c>
      <c r="AQ22" s="226">
        <v>14</v>
      </c>
      <c r="AR22" s="217" t="s">
        <v>66</v>
      </c>
      <c r="AS22" s="175">
        <v>0</v>
      </c>
      <c r="AT22" s="116">
        <v>0</v>
      </c>
      <c r="AU22" s="116">
        <v>0</v>
      </c>
      <c r="AV22" s="117">
        <v>0</v>
      </c>
      <c r="AW22" s="219">
        <v>59</v>
      </c>
      <c r="AX22" s="226">
        <f t="shared" si="2"/>
        <v>14</v>
      </c>
      <c r="AY22" s="217" t="s">
        <v>67</v>
      </c>
      <c r="AZ22" s="116">
        <v>6157.8780124899968</v>
      </c>
      <c r="BA22" s="116">
        <v>7135.6184262600045</v>
      </c>
      <c r="BB22" s="116">
        <v>8426.5</v>
      </c>
      <c r="BC22" s="228">
        <v>0.36840969939783919</v>
      </c>
      <c r="BD22" s="228">
        <v>0.1809067549056973</v>
      </c>
      <c r="BE22" s="117">
        <v>1.8194684396988774E-2</v>
      </c>
      <c r="BF22" s="219">
        <v>16</v>
      </c>
      <c r="BG22" s="226">
        <v>14</v>
      </c>
      <c r="BH22" s="217" t="s">
        <v>55</v>
      </c>
      <c r="BI22" s="116">
        <v>591.09611038000003</v>
      </c>
      <c r="BJ22" s="116">
        <v>874.78726803999996</v>
      </c>
      <c r="BK22" s="116">
        <v>0</v>
      </c>
      <c r="BL22" s="228">
        <v>-1</v>
      </c>
      <c r="BM22" s="228">
        <v>-1</v>
      </c>
      <c r="BN22" s="117">
        <v>0</v>
      </c>
      <c r="BO22" s="219">
        <v>59</v>
      </c>
      <c r="BP22" s="226">
        <v>14</v>
      </c>
      <c r="BQ22" s="217" t="s">
        <v>67</v>
      </c>
      <c r="BR22" s="116">
        <v>9787.4582706499968</v>
      </c>
      <c r="BS22" s="116">
        <v>10530.548071070005</v>
      </c>
      <c r="BT22" s="116">
        <v>12414.84</v>
      </c>
      <c r="BU22" s="228">
        <v>0.26844372223060486</v>
      </c>
      <c r="BV22" s="228">
        <v>0.17893578911686525</v>
      </c>
      <c r="BW22" s="117">
        <v>1.307774197881922E-2</v>
      </c>
    </row>
    <row r="23" spans="2:75" x14ac:dyDescent="0.3">
      <c r="B23" s="118"/>
      <c r="G23" s="219">
        <v>38</v>
      </c>
      <c r="H23" s="226">
        <f t="shared" si="0"/>
        <v>15</v>
      </c>
      <c r="I23" s="217" t="s">
        <v>69</v>
      </c>
      <c r="J23" s="116">
        <v>19.309999999999999</v>
      </c>
      <c r="K23" s="116">
        <v>2074.2600000000002</v>
      </c>
      <c r="L23" s="116">
        <v>414.91</v>
      </c>
      <c r="M23" s="116">
        <v>665.96</v>
      </c>
      <c r="N23" s="116">
        <v>0</v>
      </c>
      <c r="O23" s="116">
        <v>6026.11</v>
      </c>
      <c r="P23" s="116">
        <v>1820.81</v>
      </c>
      <c r="Q23" s="116">
        <v>231.01</v>
      </c>
      <c r="R23" s="116">
        <v>0</v>
      </c>
      <c r="S23" s="116">
        <v>11252.369999999999</v>
      </c>
      <c r="T23" s="227">
        <v>18</v>
      </c>
      <c r="U23" s="226">
        <f t="shared" si="1"/>
        <v>15</v>
      </c>
      <c r="V23" s="217" t="s">
        <v>65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116">
        <v>0</v>
      </c>
      <c r="AE23" s="116">
        <v>0</v>
      </c>
      <c r="AF23" s="116">
        <v>0</v>
      </c>
      <c r="AG23" s="219">
        <v>18</v>
      </c>
      <c r="AH23" s="226">
        <v>15</v>
      </c>
      <c r="AI23" s="217" t="s">
        <v>65</v>
      </c>
      <c r="AJ23" s="116">
        <v>4916.6078267499997</v>
      </c>
      <c r="AK23" s="116">
        <v>4235.2085438700005</v>
      </c>
      <c r="AL23" s="116">
        <v>4941.3999999999996</v>
      </c>
      <c r="AM23" s="228">
        <v>5.0425362615078573E-3</v>
      </c>
      <c r="AN23" s="228">
        <v>0.16674301839330519</v>
      </c>
      <c r="AO23" s="117">
        <v>1.1075141294677602E-2</v>
      </c>
      <c r="AP23" s="219">
        <v>6</v>
      </c>
      <c r="AQ23" s="226">
        <v>15</v>
      </c>
      <c r="AR23" s="217" t="s">
        <v>68</v>
      </c>
      <c r="AS23" s="116">
        <v>0</v>
      </c>
      <c r="AT23" s="116">
        <v>0</v>
      </c>
      <c r="AU23" s="116">
        <v>0</v>
      </c>
      <c r="AV23" s="117">
        <v>0</v>
      </c>
      <c r="AW23" s="219">
        <v>62</v>
      </c>
      <c r="AX23" s="226">
        <f t="shared" si="2"/>
        <v>15</v>
      </c>
      <c r="AY23" s="217" t="s">
        <v>154</v>
      </c>
      <c r="AZ23" s="116">
        <v>1975.318147</v>
      </c>
      <c r="BA23" s="116">
        <v>5138.0779549999997</v>
      </c>
      <c r="BB23" s="116">
        <v>6063.5899999999992</v>
      </c>
      <c r="BC23" s="228">
        <v>2.0696776664604801</v>
      </c>
      <c r="BD23" s="228">
        <v>0.18012806600167663</v>
      </c>
      <c r="BE23" s="117">
        <v>1.3092637080963289E-2</v>
      </c>
      <c r="BF23" s="219">
        <v>18</v>
      </c>
      <c r="BG23" s="226">
        <v>15</v>
      </c>
      <c r="BH23" s="217" t="s">
        <v>65</v>
      </c>
      <c r="BI23" s="116">
        <v>2829.6677824800004</v>
      </c>
      <c r="BJ23" s="116">
        <v>2297.3717200200003</v>
      </c>
      <c r="BK23" s="116">
        <v>0</v>
      </c>
      <c r="BL23" s="228">
        <v>-1</v>
      </c>
      <c r="BM23" s="228">
        <v>-1</v>
      </c>
      <c r="BN23" s="117">
        <v>0</v>
      </c>
      <c r="BO23" s="219">
        <v>38</v>
      </c>
      <c r="BP23" s="226">
        <v>16</v>
      </c>
      <c r="BQ23" s="217" t="s">
        <v>69</v>
      </c>
      <c r="BR23" s="116">
        <v>9971.1178728000014</v>
      </c>
      <c r="BS23" s="116">
        <v>9058.2045770700024</v>
      </c>
      <c r="BT23" s="116">
        <v>11353.66</v>
      </c>
      <c r="BU23" s="228">
        <v>0.13865467692157218</v>
      </c>
      <c r="BV23" s="228">
        <v>0.25341174439145786</v>
      </c>
      <c r="BW23" s="117">
        <v>1.1959899281443871E-2</v>
      </c>
    </row>
    <row r="24" spans="2:75" x14ac:dyDescent="0.3">
      <c r="B24" s="118"/>
      <c r="G24" s="219">
        <v>18</v>
      </c>
      <c r="H24" s="226">
        <f t="shared" si="0"/>
        <v>16</v>
      </c>
      <c r="I24" s="217" t="s">
        <v>65</v>
      </c>
      <c r="J24" s="116">
        <v>10.130000000000001</v>
      </c>
      <c r="K24" s="116">
        <v>336.83</v>
      </c>
      <c r="L24" s="116">
        <v>2626.28</v>
      </c>
      <c r="M24" s="116">
        <v>1520.81</v>
      </c>
      <c r="N24" s="116">
        <v>1218.05</v>
      </c>
      <c r="O24" s="116">
        <v>313.12</v>
      </c>
      <c r="P24" s="116">
        <v>4941.3999999999996</v>
      </c>
      <c r="Q24" s="116">
        <v>0</v>
      </c>
      <c r="R24" s="116">
        <v>0</v>
      </c>
      <c r="S24" s="116">
        <v>10966.619999999999</v>
      </c>
      <c r="T24" s="227">
        <v>21</v>
      </c>
      <c r="U24" s="226">
        <f t="shared" si="1"/>
        <v>16</v>
      </c>
      <c r="V24" s="217" t="s">
        <v>59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219">
        <v>59</v>
      </c>
      <c r="AH24" s="226">
        <v>16</v>
      </c>
      <c r="AI24" s="217" t="s">
        <v>67</v>
      </c>
      <c r="AJ24" s="116">
        <v>3595.59235442</v>
      </c>
      <c r="AK24" s="116">
        <v>3358.5554276100002</v>
      </c>
      <c r="AL24" s="116">
        <v>3988.34</v>
      </c>
      <c r="AM24" s="228">
        <v>0.10923030390172084</v>
      </c>
      <c r="AN24" s="228">
        <v>0.18751650403404674</v>
      </c>
      <c r="AO24" s="117">
        <v>8.9390514897022041E-3</v>
      </c>
      <c r="AP24" s="219">
        <v>34</v>
      </c>
      <c r="AQ24" s="226">
        <v>16</v>
      </c>
      <c r="AR24" s="217" t="s">
        <v>223</v>
      </c>
      <c r="AS24" s="116">
        <v>0</v>
      </c>
      <c r="AT24" s="116">
        <v>0</v>
      </c>
      <c r="AU24" s="116">
        <v>0</v>
      </c>
      <c r="AV24" s="117">
        <v>0</v>
      </c>
      <c r="AW24" s="219">
        <v>18</v>
      </c>
      <c r="AX24" s="226">
        <f t="shared" si="2"/>
        <v>16</v>
      </c>
      <c r="AY24" s="217" t="s">
        <v>65</v>
      </c>
      <c r="AZ24" s="116">
        <v>5431.050568679997</v>
      </c>
      <c r="BA24" s="116">
        <v>5215.3826628999968</v>
      </c>
      <c r="BB24" s="116">
        <v>6025.22</v>
      </c>
      <c r="BC24" s="228">
        <v>0.10940230141595131</v>
      </c>
      <c r="BD24" s="228">
        <v>0.15527860359333556</v>
      </c>
      <c r="BE24" s="117">
        <v>1.3009787731848894E-2</v>
      </c>
      <c r="BF24" s="219">
        <v>21</v>
      </c>
      <c r="BG24" s="226">
        <v>16</v>
      </c>
      <c r="BH24" s="217" t="s">
        <v>59</v>
      </c>
      <c r="BI24" s="116">
        <v>25.820095000000002</v>
      </c>
      <c r="BJ24" s="116">
        <v>23.437260000000002</v>
      </c>
      <c r="BK24" s="116">
        <v>0</v>
      </c>
      <c r="BL24" s="228">
        <v>-1</v>
      </c>
      <c r="BM24" s="228">
        <v>-1</v>
      </c>
      <c r="BN24" s="117">
        <v>0</v>
      </c>
      <c r="BO24" s="219">
        <v>18</v>
      </c>
      <c r="BP24" s="226">
        <v>15</v>
      </c>
      <c r="BQ24" s="217" t="s">
        <v>65</v>
      </c>
      <c r="BR24" s="116">
        <v>13177.326177909998</v>
      </c>
      <c r="BS24" s="116">
        <v>11747.962926789998</v>
      </c>
      <c r="BT24" s="116">
        <v>10966.619999999999</v>
      </c>
      <c r="BU24" s="228">
        <v>-0.16776591457650547</v>
      </c>
      <c r="BV24" s="228">
        <v>-6.6508800858421924E-2</v>
      </c>
      <c r="BW24" s="117">
        <v>1.1552192919099917E-2</v>
      </c>
    </row>
    <row r="25" spans="2:75" x14ac:dyDescent="0.3">
      <c r="B25" s="118"/>
      <c r="G25" s="219">
        <v>34</v>
      </c>
      <c r="H25" s="226">
        <f t="shared" si="0"/>
        <v>17</v>
      </c>
      <c r="I25" s="225" t="s">
        <v>223</v>
      </c>
      <c r="J25" s="116">
        <v>67</v>
      </c>
      <c r="K25" s="116">
        <v>41</v>
      </c>
      <c r="L25" s="116">
        <v>1788</v>
      </c>
      <c r="M25" s="116">
        <v>1335</v>
      </c>
      <c r="N25" s="116">
        <v>561</v>
      </c>
      <c r="O25" s="116">
        <v>0</v>
      </c>
      <c r="P25" s="116">
        <v>5364</v>
      </c>
      <c r="Q25" s="116">
        <v>0</v>
      </c>
      <c r="R25" s="116">
        <v>0</v>
      </c>
      <c r="S25" s="116">
        <v>9156</v>
      </c>
      <c r="T25" s="227">
        <v>22</v>
      </c>
      <c r="U25" s="226">
        <f t="shared" si="1"/>
        <v>17</v>
      </c>
      <c r="V25" s="217" t="s">
        <v>60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219">
        <v>38</v>
      </c>
      <c r="AH25" s="226">
        <v>17</v>
      </c>
      <c r="AI25" s="217" t="s">
        <v>69</v>
      </c>
      <c r="AJ25" s="116">
        <v>1369.27264487</v>
      </c>
      <c r="AK25" s="116">
        <v>1706.4137584699999</v>
      </c>
      <c r="AL25" s="116">
        <v>1820.81</v>
      </c>
      <c r="AM25" s="228">
        <v>0.32976438755399906</v>
      </c>
      <c r="AN25" s="228">
        <v>6.7038982170754213E-2</v>
      </c>
      <c r="AO25" s="117">
        <v>4.0809746267782259E-3</v>
      </c>
      <c r="AP25" s="219">
        <v>18</v>
      </c>
      <c r="AQ25" s="226">
        <v>17</v>
      </c>
      <c r="AR25" s="217" t="s">
        <v>65</v>
      </c>
      <c r="AS25" s="116">
        <v>0</v>
      </c>
      <c r="AT25" s="116">
        <v>0</v>
      </c>
      <c r="AU25" s="116">
        <v>0</v>
      </c>
      <c r="AV25" s="117">
        <v>0</v>
      </c>
      <c r="AW25" s="219">
        <v>60</v>
      </c>
      <c r="AX25" s="226">
        <f t="shared" si="2"/>
        <v>17</v>
      </c>
      <c r="AY25" s="217" t="s">
        <v>78</v>
      </c>
      <c r="AZ25" s="116">
        <v>4337.8920064599997</v>
      </c>
      <c r="BA25" s="116">
        <v>4785.2892114599999</v>
      </c>
      <c r="BB25" s="116">
        <v>5683.57</v>
      </c>
      <c r="BC25" s="228">
        <v>0.31021472907486247</v>
      </c>
      <c r="BD25" s="228">
        <v>0.18771713659202915</v>
      </c>
      <c r="BE25" s="117">
        <v>1.227208952687278E-2</v>
      </c>
      <c r="BF25" s="219">
        <v>22</v>
      </c>
      <c r="BG25" s="226">
        <v>17</v>
      </c>
      <c r="BH25" s="217" t="s">
        <v>60</v>
      </c>
      <c r="BI25" s="116">
        <v>29</v>
      </c>
      <c r="BJ25" s="116">
        <v>0</v>
      </c>
      <c r="BK25" s="116">
        <v>0</v>
      </c>
      <c r="BL25" s="228">
        <v>-1</v>
      </c>
      <c r="BM25" s="228">
        <v>0</v>
      </c>
      <c r="BN25" s="117">
        <v>0</v>
      </c>
      <c r="BO25" s="219">
        <v>34</v>
      </c>
      <c r="BP25" s="226">
        <v>17</v>
      </c>
      <c r="BQ25" s="217" t="s">
        <v>223</v>
      </c>
      <c r="BR25" s="116">
        <v>9098.8462268499989</v>
      </c>
      <c r="BS25" s="116">
        <v>7926.6495912799992</v>
      </c>
      <c r="BT25" s="116">
        <v>9176</v>
      </c>
      <c r="BU25" s="228">
        <v>8.4795117124110142E-3</v>
      </c>
      <c r="BV25" s="228">
        <v>0.15761393188042461</v>
      </c>
      <c r="BW25" s="117">
        <v>9.6659610915360294E-3</v>
      </c>
    </row>
    <row r="26" spans="2:75" x14ac:dyDescent="0.3">
      <c r="B26" s="118"/>
      <c r="G26" s="219">
        <v>7</v>
      </c>
      <c r="H26" s="226">
        <f t="shared" si="0"/>
        <v>18</v>
      </c>
      <c r="I26" s="217" t="s">
        <v>66</v>
      </c>
      <c r="J26" s="116">
        <v>367.47</v>
      </c>
      <c r="K26" s="116">
        <v>0</v>
      </c>
      <c r="L26" s="116">
        <v>530.09</v>
      </c>
      <c r="M26" s="116">
        <v>0</v>
      </c>
      <c r="N26" s="116">
        <v>0</v>
      </c>
      <c r="O26" s="116">
        <v>203.63</v>
      </c>
      <c r="P26" s="116">
        <v>7999.84</v>
      </c>
      <c r="Q26" s="116">
        <v>0</v>
      </c>
      <c r="R26" s="116">
        <v>0</v>
      </c>
      <c r="S26" s="116">
        <v>9101.0300000000007</v>
      </c>
      <c r="T26" s="227">
        <v>31</v>
      </c>
      <c r="U26" s="226">
        <f t="shared" si="1"/>
        <v>18</v>
      </c>
      <c r="V26" s="217" t="s">
        <v>56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219">
        <v>40</v>
      </c>
      <c r="AH26" s="226">
        <v>18</v>
      </c>
      <c r="AI26" s="217" t="s">
        <v>70</v>
      </c>
      <c r="AJ26" s="116">
        <v>779.74846610999998</v>
      </c>
      <c r="AK26" s="116">
        <v>1066.57082689</v>
      </c>
      <c r="AL26" s="116">
        <v>1102.8900000000001</v>
      </c>
      <c r="AM26" s="228">
        <v>0.41441765894338323</v>
      </c>
      <c r="AN26" s="228">
        <v>3.4052284381246967E-2</v>
      </c>
      <c r="AO26" s="117">
        <v>2.4719032222623107E-3</v>
      </c>
      <c r="AP26" s="219">
        <v>59</v>
      </c>
      <c r="AQ26" s="226">
        <v>18</v>
      </c>
      <c r="AR26" s="217" t="s">
        <v>67</v>
      </c>
      <c r="AS26" s="116">
        <v>0</v>
      </c>
      <c r="AT26" s="116">
        <v>0</v>
      </c>
      <c r="AU26" s="116">
        <v>0</v>
      </c>
      <c r="AV26" s="117">
        <v>0</v>
      </c>
      <c r="AW26" s="219">
        <v>3</v>
      </c>
      <c r="AX26" s="226">
        <f t="shared" si="2"/>
        <v>18</v>
      </c>
      <c r="AY26" s="217" t="s">
        <v>61</v>
      </c>
      <c r="AZ26" s="116">
        <v>4348.7598561699997</v>
      </c>
      <c r="BA26" s="116">
        <v>4109.0138629900066</v>
      </c>
      <c r="BB26" s="116">
        <v>4241.09</v>
      </c>
      <c r="BC26" s="228">
        <v>-2.4758749558736359E-2</v>
      </c>
      <c r="BD26" s="228">
        <v>3.2143025410453552E-2</v>
      </c>
      <c r="BE26" s="117">
        <v>9.1574549396813767E-3</v>
      </c>
      <c r="BF26" s="219">
        <v>31</v>
      </c>
      <c r="BG26" s="226">
        <v>18</v>
      </c>
      <c r="BH26" s="217" t="s">
        <v>56</v>
      </c>
      <c r="BI26" s="116">
        <v>22.518989000000001</v>
      </c>
      <c r="BJ26" s="116">
        <v>7.1147349999999996</v>
      </c>
      <c r="BK26" s="116">
        <v>0</v>
      </c>
      <c r="BL26" s="228">
        <v>-1</v>
      </c>
      <c r="BM26" s="228">
        <v>-1</v>
      </c>
      <c r="BN26" s="117">
        <v>0</v>
      </c>
      <c r="BO26" s="219">
        <v>7</v>
      </c>
      <c r="BP26" s="226">
        <v>18</v>
      </c>
      <c r="BQ26" s="217" t="s">
        <v>66</v>
      </c>
      <c r="BR26" s="116">
        <v>7238.8559636300006</v>
      </c>
      <c r="BS26" s="116">
        <v>7742.1958800200009</v>
      </c>
      <c r="BT26" s="116">
        <v>9101.0300000000007</v>
      </c>
      <c r="BU26" s="228">
        <v>0.25724700777665332</v>
      </c>
      <c r="BV26" s="228">
        <v>0.1755101706334623</v>
      </c>
      <c r="BW26" s="117">
        <v>9.5869879983546385E-3</v>
      </c>
    </row>
    <row r="27" spans="2:75" x14ac:dyDescent="0.3">
      <c r="B27" s="118"/>
      <c r="G27" s="219">
        <v>6</v>
      </c>
      <c r="H27" s="226">
        <f t="shared" si="0"/>
        <v>19</v>
      </c>
      <c r="I27" s="217" t="s">
        <v>68</v>
      </c>
      <c r="J27" s="116">
        <v>48.98</v>
      </c>
      <c r="K27" s="116">
        <v>971.92</v>
      </c>
      <c r="L27" s="116">
        <v>679.82</v>
      </c>
      <c r="M27" s="116">
        <v>51.93</v>
      </c>
      <c r="N27" s="116">
        <v>0</v>
      </c>
      <c r="O27" s="116">
        <v>0</v>
      </c>
      <c r="P27" s="116">
        <v>5910.32</v>
      </c>
      <c r="Q27" s="116">
        <v>0</v>
      </c>
      <c r="R27" s="116">
        <v>0</v>
      </c>
      <c r="S27" s="116">
        <v>7662.9699999999993</v>
      </c>
      <c r="T27" s="227">
        <v>39</v>
      </c>
      <c r="U27" s="226">
        <f t="shared" si="1"/>
        <v>19</v>
      </c>
      <c r="V27" s="217" t="s">
        <v>62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219">
        <v>62</v>
      </c>
      <c r="AH27" s="226">
        <v>19</v>
      </c>
      <c r="AI27" s="217" t="s">
        <v>154</v>
      </c>
      <c r="AJ27" s="116">
        <v>0</v>
      </c>
      <c r="AK27" s="116">
        <v>219.50385</v>
      </c>
      <c r="AL27" s="116">
        <v>290.89</v>
      </c>
      <c r="AM27" s="228">
        <v>0</v>
      </c>
      <c r="AN27" s="228">
        <v>0.32521593584804998</v>
      </c>
      <c r="AO27" s="117">
        <v>6.5197066645257778E-4</v>
      </c>
      <c r="AP27" s="219">
        <v>62</v>
      </c>
      <c r="AQ27" s="226">
        <v>19</v>
      </c>
      <c r="AR27" s="217" t="s">
        <v>154</v>
      </c>
      <c r="AS27" s="116">
        <v>0</v>
      </c>
      <c r="AT27" s="116">
        <v>0</v>
      </c>
      <c r="AU27" s="116">
        <v>0</v>
      </c>
      <c r="AV27" s="117">
        <v>0</v>
      </c>
      <c r="AW27" s="219">
        <v>4</v>
      </c>
      <c r="AX27" s="226">
        <f t="shared" si="2"/>
        <v>19</v>
      </c>
      <c r="AY27" s="217" t="s">
        <v>207</v>
      </c>
      <c r="AZ27" s="116">
        <v>5527.0134908600012</v>
      </c>
      <c r="BA27" s="116">
        <v>3472.2276547999995</v>
      </c>
      <c r="BB27" s="116">
        <v>3901</v>
      </c>
      <c r="BC27" s="228">
        <v>-0.29419387044177348</v>
      </c>
      <c r="BD27" s="228">
        <v>0.12348624221319904</v>
      </c>
      <c r="BE27" s="117">
        <v>8.4231251210648804E-3</v>
      </c>
      <c r="BF27" s="219">
        <v>39</v>
      </c>
      <c r="BG27" s="226">
        <v>19</v>
      </c>
      <c r="BH27" s="217" t="s">
        <v>62</v>
      </c>
      <c r="BI27" s="116">
        <v>0</v>
      </c>
      <c r="BJ27" s="116">
        <v>0</v>
      </c>
      <c r="BK27" s="116">
        <v>0</v>
      </c>
      <c r="BL27" s="228">
        <v>0</v>
      </c>
      <c r="BM27" s="228">
        <v>0</v>
      </c>
      <c r="BN27" s="117">
        <v>0</v>
      </c>
      <c r="BO27" s="219">
        <v>60</v>
      </c>
      <c r="BP27" s="226">
        <v>19</v>
      </c>
      <c r="BQ27" s="217" t="s">
        <v>78</v>
      </c>
      <c r="BR27" s="116">
        <v>6226.4032986699995</v>
      </c>
      <c r="BS27" s="116">
        <v>6863.2580939500003</v>
      </c>
      <c r="BT27" s="116">
        <v>8502.89</v>
      </c>
      <c r="BU27" s="228">
        <v>0.36561825377040269</v>
      </c>
      <c r="BV27" s="228">
        <v>0.23889993405542231</v>
      </c>
      <c r="BW27" s="117">
        <v>8.9569097543167817E-3</v>
      </c>
    </row>
    <row r="28" spans="2:75" x14ac:dyDescent="0.3">
      <c r="B28" s="118"/>
      <c r="G28" s="219">
        <v>62</v>
      </c>
      <c r="H28" s="226">
        <f t="shared" si="0"/>
        <v>20</v>
      </c>
      <c r="I28" s="217" t="s">
        <v>154</v>
      </c>
      <c r="J28" s="116">
        <v>26.16</v>
      </c>
      <c r="K28" s="116">
        <v>0</v>
      </c>
      <c r="L28" s="116">
        <v>6029.23</v>
      </c>
      <c r="M28" s="116">
        <v>8.1999999999999993</v>
      </c>
      <c r="N28" s="116">
        <v>0</v>
      </c>
      <c r="O28" s="116">
        <v>0</v>
      </c>
      <c r="P28" s="116">
        <v>290.89</v>
      </c>
      <c r="Q28" s="116">
        <v>0</v>
      </c>
      <c r="R28" s="116">
        <v>0</v>
      </c>
      <c r="S28" s="116">
        <v>6354.48</v>
      </c>
      <c r="T28" s="227">
        <v>40</v>
      </c>
      <c r="U28" s="226">
        <f t="shared" si="1"/>
        <v>20</v>
      </c>
      <c r="V28" s="217" t="s">
        <v>70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219">
        <v>63</v>
      </c>
      <c r="AH28" s="226">
        <v>27</v>
      </c>
      <c r="AI28" s="225" t="s">
        <v>155</v>
      </c>
      <c r="AJ28" s="116">
        <v>0</v>
      </c>
      <c r="AK28" s="116">
        <v>17.717223390000001</v>
      </c>
      <c r="AL28" s="116">
        <v>20.13</v>
      </c>
      <c r="AM28" s="228">
        <v>0</v>
      </c>
      <c r="AN28" s="228">
        <v>0.13618254716830092</v>
      </c>
      <c r="AO28" s="117">
        <v>4.5117293532573792E-5</v>
      </c>
      <c r="AP28" s="219">
        <v>63</v>
      </c>
      <c r="AQ28" s="226">
        <v>20</v>
      </c>
      <c r="AR28" s="225" t="s">
        <v>155</v>
      </c>
      <c r="AS28" s="116">
        <v>0</v>
      </c>
      <c r="AT28" s="116">
        <v>0</v>
      </c>
      <c r="AU28" s="116">
        <v>0</v>
      </c>
      <c r="AV28" s="117">
        <v>0</v>
      </c>
      <c r="AW28" s="219">
        <v>34</v>
      </c>
      <c r="AX28" s="226">
        <f t="shared" si="2"/>
        <v>20</v>
      </c>
      <c r="AY28" s="217" t="s">
        <v>223</v>
      </c>
      <c r="AZ28" s="116">
        <v>3918.5474736699998</v>
      </c>
      <c r="BA28" s="116">
        <v>3324.060508739999</v>
      </c>
      <c r="BB28" s="116">
        <v>3792</v>
      </c>
      <c r="BC28" s="228">
        <v>-3.2294485270451312E-2</v>
      </c>
      <c r="BD28" s="228">
        <v>0.14077345765206162</v>
      </c>
      <c r="BE28" s="117">
        <v>8.1877699202968536E-3</v>
      </c>
      <c r="BF28" s="219">
        <v>40</v>
      </c>
      <c r="BG28" s="226">
        <v>20</v>
      </c>
      <c r="BH28" s="217" t="s">
        <v>70</v>
      </c>
      <c r="BI28" s="116">
        <v>0</v>
      </c>
      <c r="BJ28" s="116">
        <v>0</v>
      </c>
      <c r="BK28" s="116">
        <v>0</v>
      </c>
      <c r="BL28" s="228">
        <v>0</v>
      </c>
      <c r="BM28" s="228">
        <v>0</v>
      </c>
      <c r="BN28" s="117">
        <v>0</v>
      </c>
      <c r="BO28" s="219">
        <v>6</v>
      </c>
      <c r="BP28" s="226">
        <v>20</v>
      </c>
      <c r="BQ28" s="217" t="s">
        <v>68</v>
      </c>
      <c r="BR28" s="116">
        <v>6414.6546826799995</v>
      </c>
      <c r="BS28" s="116">
        <v>6513.6139594400001</v>
      </c>
      <c r="BT28" s="116">
        <v>7701.2499999999991</v>
      </c>
      <c r="BU28" s="228">
        <v>0.20057125144926258</v>
      </c>
      <c r="BV28" s="228">
        <v>0.18233135214265972</v>
      </c>
      <c r="BW28" s="117">
        <v>8.1124654376843758E-3</v>
      </c>
    </row>
    <row r="29" spans="2:75" x14ac:dyDescent="0.3">
      <c r="B29" s="118"/>
      <c r="G29" s="219">
        <v>60</v>
      </c>
      <c r="H29" s="226">
        <f t="shared" si="0"/>
        <v>21</v>
      </c>
      <c r="I29" s="217" t="s">
        <v>78</v>
      </c>
      <c r="J29" s="116">
        <v>5683.57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5683.57</v>
      </c>
      <c r="T29" s="227">
        <v>42</v>
      </c>
      <c r="U29" s="226">
        <f t="shared" si="1"/>
        <v>21</v>
      </c>
      <c r="V29" s="217" t="s">
        <v>57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219">
        <v>4</v>
      </c>
      <c r="AH29" s="226">
        <v>20</v>
      </c>
      <c r="AI29" s="217" t="s">
        <v>207</v>
      </c>
      <c r="AJ29" s="116">
        <v>0</v>
      </c>
      <c r="AK29" s="116">
        <v>0</v>
      </c>
      <c r="AL29" s="116">
        <v>0</v>
      </c>
      <c r="AM29" s="228">
        <v>0</v>
      </c>
      <c r="AN29" s="228">
        <v>0</v>
      </c>
      <c r="AO29" s="117">
        <v>0</v>
      </c>
      <c r="AP29" s="219">
        <v>4</v>
      </c>
      <c r="AQ29" s="226">
        <v>21</v>
      </c>
      <c r="AR29" s="217" t="s">
        <v>207</v>
      </c>
      <c r="AS29" s="116">
        <v>0</v>
      </c>
      <c r="AT29" s="116">
        <v>0</v>
      </c>
      <c r="AU29" s="116">
        <v>0</v>
      </c>
      <c r="AV29" s="117">
        <v>0</v>
      </c>
      <c r="AW29" s="234">
        <v>6</v>
      </c>
      <c r="AX29" s="226">
        <f t="shared" si="2"/>
        <v>21</v>
      </c>
      <c r="AY29" s="217" t="s">
        <v>68</v>
      </c>
      <c r="AZ29" s="116">
        <v>1788.6479010900002</v>
      </c>
      <c r="BA29" s="116">
        <v>1505.40257956</v>
      </c>
      <c r="BB29" s="116">
        <v>1752.65</v>
      </c>
      <c r="BC29" s="228">
        <v>-2.0125761514081741E-2</v>
      </c>
      <c r="BD29" s="228">
        <v>0.16424006694094118</v>
      </c>
      <c r="BE29" s="117">
        <v>3.7843604828080909E-3</v>
      </c>
      <c r="BF29" s="219">
        <v>42</v>
      </c>
      <c r="BG29" s="226">
        <v>21</v>
      </c>
      <c r="BH29" s="217" t="s">
        <v>57</v>
      </c>
      <c r="BI29" s="116">
        <v>0</v>
      </c>
      <c r="BJ29" s="116">
        <v>0</v>
      </c>
      <c r="BK29" s="116">
        <v>0</v>
      </c>
      <c r="BL29" s="228">
        <v>0</v>
      </c>
      <c r="BM29" s="228">
        <v>0</v>
      </c>
      <c r="BN29" s="117">
        <v>0</v>
      </c>
      <c r="BO29" s="219">
        <v>62</v>
      </c>
      <c r="BP29" s="226">
        <v>21</v>
      </c>
      <c r="BQ29" s="217" t="s">
        <v>154</v>
      </c>
      <c r="BR29" s="116">
        <v>2254.0986010000001</v>
      </c>
      <c r="BS29" s="116">
        <v>5342.5818049999998</v>
      </c>
      <c r="BT29" s="116">
        <v>6339.48</v>
      </c>
      <c r="BU29" s="228">
        <v>1.8124235546695142</v>
      </c>
      <c r="BV29" s="228">
        <v>0.18659483960863743</v>
      </c>
      <c r="BW29" s="117">
        <v>6.6779824564702295E-3</v>
      </c>
    </row>
    <row r="30" spans="2:75" x14ac:dyDescent="0.3">
      <c r="B30" s="118"/>
      <c r="G30" s="219">
        <v>4</v>
      </c>
      <c r="H30" s="226">
        <f t="shared" si="0"/>
        <v>22</v>
      </c>
      <c r="I30" s="217" t="s">
        <v>207</v>
      </c>
      <c r="J30" s="116">
        <v>2763</v>
      </c>
      <c r="K30" s="116">
        <v>0</v>
      </c>
      <c r="L30" s="116">
        <v>301</v>
      </c>
      <c r="M30" s="116">
        <v>89</v>
      </c>
      <c r="N30" s="116">
        <v>0</v>
      </c>
      <c r="O30" s="116">
        <v>748</v>
      </c>
      <c r="P30" s="116">
        <v>0</v>
      </c>
      <c r="Q30" s="116">
        <v>0</v>
      </c>
      <c r="R30" s="116">
        <v>0</v>
      </c>
      <c r="S30" s="116">
        <v>3901</v>
      </c>
      <c r="T30" s="227">
        <v>59</v>
      </c>
      <c r="U30" s="226">
        <f t="shared" si="1"/>
        <v>22</v>
      </c>
      <c r="V30" s="217" t="s">
        <v>67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219">
        <v>24</v>
      </c>
      <c r="AH30" s="226">
        <v>21</v>
      </c>
      <c r="AI30" s="217" t="s">
        <v>75</v>
      </c>
      <c r="AJ30" s="116">
        <v>0</v>
      </c>
      <c r="AK30" s="116">
        <v>0</v>
      </c>
      <c r="AL30" s="116">
        <v>0</v>
      </c>
      <c r="AM30" s="228">
        <v>0</v>
      </c>
      <c r="AN30" s="228">
        <v>0</v>
      </c>
      <c r="AO30" s="117">
        <v>0</v>
      </c>
      <c r="AP30" s="219">
        <v>24</v>
      </c>
      <c r="AQ30" s="226">
        <v>22</v>
      </c>
      <c r="AR30" s="217" t="s">
        <v>75</v>
      </c>
      <c r="AS30" s="116">
        <v>0</v>
      </c>
      <c r="AT30" s="116">
        <v>0</v>
      </c>
      <c r="AU30" s="116">
        <v>0</v>
      </c>
      <c r="AV30" s="117">
        <v>0</v>
      </c>
      <c r="AW30" s="219">
        <v>61</v>
      </c>
      <c r="AX30" s="226">
        <f t="shared" si="2"/>
        <v>22</v>
      </c>
      <c r="AY30" s="217" t="s">
        <v>216</v>
      </c>
      <c r="AZ30" s="116">
        <v>496.22515207000009</v>
      </c>
      <c r="BA30" s="116">
        <v>1288.5360150400002</v>
      </c>
      <c r="BB30" s="116">
        <v>1538.73</v>
      </c>
      <c r="BC30" s="228">
        <v>2.100870630158906</v>
      </c>
      <c r="BD30" s="228">
        <v>0.19416918273117334</v>
      </c>
      <c r="BE30" s="117">
        <v>3.322459707135648E-3</v>
      </c>
      <c r="BF30" s="219">
        <v>59</v>
      </c>
      <c r="BG30" s="226">
        <v>22</v>
      </c>
      <c r="BH30" s="217" t="s">
        <v>67</v>
      </c>
      <c r="BI30" s="116">
        <v>33.98790374</v>
      </c>
      <c r="BJ30" s="116">
        <v>36.374217200000004</v>
      </c>
      <c r="BK30" s="116">
        <v>0</v>
      </c>
      <c r="BL30" s="228">
        <v>-1</v>
      </c>
      <c r="BM30" s="228">
        <v>-1</v>
      </c>
      <c r="BN30" s="117">
        <v>0</v>
      </c>
      <c r="BO30" s="219">
        <v>4</v>
      </c>
      <c r="BP30" s="226">
        <v>22</v>
      </c>
      <c r="BQ30" s="217" t="s">
        <v>207</v>
      </c>
      <c r="BR30" s="116">
        <v>6266.2420988600015</v>
      </c>
      <c r="BS30" s="116">
        <v>4085.0026917999994</v>
      </c>
      <c r="BT30" s="116">
        <v>4609</v>
      </c>
      <c r="BU30" s="228">
        <v>-0.26447144440229953</v>
      </c>
      <c r="BV30" s="228">
        <v>0.12827343033380201</v>
      </c>
      <c r="BW30" s="117">
        <v>4.8551018603846512E-3</v>
      </c>
    </row>
    <row r="31" spans="2:75" x14ac:dyDescent="0.3">
      <c r="B31" s="118"/>
      <c r="G31" s="219">
        <v>61</v>
      </c>
      <c r="H31" s="226">
        <f t="shared" si="0"/>
        <v>23</v>
      </c>
      <c r="I31" s="217" t="s">
        <v>216</v>
      </c>
      <c r="J31" s="116">
        <v>1014.03</v>
      </c>
      <c r="K31" s="116">
        <v>0</v>
      </c>
      <c r="L31" s="116">
        <v>8.1999999999999993</v>
      </c>
      <c r="M31" s="116">
        <v>0</v>
      </c>
      <c r="N31" s="116">
        <v>516.5</v>
      </c>
      <c r="O31" s="116">
        <v>0</v>
      </c>
      <c r="P31" s="116">
        <v>0</v>
      </c>
      <c r="Q31" s="116">
        <v>0</v>
      </c>
      <c r="R31" s="116">
        <v>0</v>
      </c>
      <c r="S31" s="116">
        <v>1538.73</v>
      </c>
      <c r="T31" s="227">
        <v>63</v>
      </c>
      <c r="U31" s="226">
        <f t="shared" si="1"/>
        <v>23</v>
      </c>
      <c r="V31" s="217" t="s">
        <v>155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219">
        <v>60</v>
      </c>
      <c r="AH31" s="226">
        <v>22</v>
      </c>
      <c r="AI31" s="217" t="s">
        <v>78</v>
      </c>
      <c r="AJ31" s="116">
        <v>0</v>
      </c>
      <c r="AK31" s="116">
        <v>0</v>
      </c>
      <c r="AL31" s="116">
        <v>0</v>
      </c>
      <c r="AM31" s="228">
        <v>0</v>
      </c>
      <c r="AN31" s="228">
        <v>0</v>
      </c>
      <c r="AO31" s="117">
        <v>0</v>
      </c>
      <c r="AP31" s="219">
        <v>60</v>
      </c>
      <c r="AQ31" s="226">
        <v>23</v>
      </c>
      <c r="AR31" s="217" t="s">
        <v>78</v>
      </c>
      <c r="AS31" s="116">
        <v>0</v>
      </c>
      <c r="AT31" s="116">
        <v>0</v>
      </c>
      <c r="AU31" s="116">
        <v>0</v>
      </c>
      <c r="AV31" s="117">
        <v>0</v>
      </c>
      <c r="AW31" s="219">
        <v>7</v>
      </c>
      <c r="AX31" s="226">
        <f t="shared" si="2"/>
        <v>23</v>
      </c>
      <c r="AY31" s="217" t="s">
        <v>66</v>
      </c>
      <c r="AZ31" s="116">
        <v>1399.4041309499999</v>
      </c>
      <c r="BA31" s="116">
        <v>1449.2181723800004</v>
      </c>
      <c r="BB31" s="116">
        <v>1101.19</v>
      </c>
      <c r="BC31" s="228">
        <v>-0.2131007936553353</v>
      </c>
      <c r="BD31" s="228">
        <v>-0.24014891547243422</v>
      </c>
      <c r="BE31" s="117">
        <v>2.3777137021444334E-3</v>
      </c>
      <c r="BF31" s="219">
        <v>64</v>
      </c>
      <c r="BG31" s="226">
        <v>23</v>
      </c>
      <c r="BH31" s="225" t="s">
        <v>222</v>
      </c>
      <c r="BI31" s="116">
        <v>0</v>
      </c>
      <c r="BJ31" s="116">
        <v>0</v>
      </c>
      <c r="BK31" s="116">
        <v>0</v>
      </c>
      <c r="BL31" s="228">
        <v>0</v>
      </c>
      <c r="BM31" s="228">
        <v>0</v>
      </c>
      <c r="BN31" s="117">
        <v>0</v>
      </c>
      <c r="BO31" s="219">
        <v>61</v>
      </c>
      <c r="BP31" s="226">
        <v>23</v>
      </c>
      <c r="BQ31" s="217" t="s">
        <v>216</v>
      </c>
      <c r="BR31" s="116">
        <v>496.22515207000009</v>
      </c>
      <c r="BS31" s="116">
        <v>1321.0278150400002</v>
      </c>
      <c r="BT31" s="116">
        <v>1571.22</v>
      </c>
      <c r="BU31" s="228">
        <v>2.1663449412946236</v>
      </c>
      <c r="BV31" s="228">
        <v>0.18939206435439382</v>
      </c>
      <c r="BW31" s="117">
        <v>1.6551167596167437E-3</v>
      </c>
    </row>
    <row r="32" spans="2:75" ht="13.8" customHeight="1" x14ac:dyDescent="0.3">
      <c r="B32" s="118"/>
      <c r="G32" s="219">
        <v>63</v>
      </c>
      <c r="H32" s="226">
        <f t="shared" si="0"/>
        <v>24</v>
      </c>
      <c r="I32" s="225" t="s">
        <v>155</v>
      </c>
      <c r="J32" s="116">
        <v>7.0000000000000007E-2</v>
      </c>
      <c r="K32" s="116">
        <v>0</v>
      </c>
      <c r="L32" s="116">
        <v>48.66</v>
      </c>
      <c r="M32" s="116">
        <v>32.81</v>
      </c>
      <c r="N32" s="116">
        <v>0.01</v>
      </c>
      <c r="O32" s="116">
        <v>0</v>
      </c>
      <c r="P32" s="116">
        <v>20.13</v>
      </c>
      <c r="Q32" s="116">
        <v>0</v>
      </c>
      <c r="R32" s="116">
        <v>0</v>
      </c>
      <c r="S32" s="116">
        <v>101.67999999999999</v>
      </c>
      <c r="T32" s="227">
        <v>64</v>
      </c>
      <c r="U32" s="226">
        <f t="shared" si="1"/>
        <v>24</v>
      </c>
      <c r="V32" s="225" t="s">
        <v>222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219">
        <v>61</v>
      </c>
      <c r="AH32" s="226">
        <v>23</v>
      </c>
      <c r="AI32" s="217" t="s">
        <v>216</v>
      </c>
      <c r="AJ32" s="116">
        <v>0</v>
      </c>
      <c r="AK32" s="116">
        <v>0</v>
      </c>
      <c r="AL32" s="116">
        <v>0</v>
      </c>
      <c r="AM32" s="228">
        <v>0</v>
      </c>
      <c r="AN32" s="228">
        <v>0</v>
      </c>
      <c r="AO32" s="117">
        <v>0</v>
      </c>
      <c r="AP32" s="219">
        <v>61</v>
      </c>
      <c r="AQ32" s="226">
        <v>24</v>
      </c>
      <c r="AR32" s="217" t="s">
        <v>216</v>
      </c>
      <c r="AS32" s="116">
        <v>0</v>
      </c>
      <c r="AT32" s="116">
        <v>0</v>
      </c>
      <c r="AU32" s="116">
        <v>0</v>
      </c>
      <c r="AV32" s="117">
        <v>0</v>
      </c>
      <c r="AW32" s="219">
        <v>63</v>
      </c>
      <c r="AX32" s="226">
        <f t="shared" si="2"/>
        <v>24</v>
      </c>
      <c r="AY32" s="217" t="s">
        <v>155</v>
      </c>
      <c r="AZ32" s="116">
        <v>2.3226579999999997</v>
      </c>
      <c r="BA32" s="116">
        <v>48.284055269999996</v>
      </c>
      <c r="BB32" s="116">
        <v>81.55</v>
      </c>
      <c r="BC32" s="228">
        <v>34.1106361763118</v>
      </c>
      <c r="BD32" s="228">
        <v>0.68896335537642606</v>
      </c>
      <c r="BE32" s="117">
        <v>1.7608455617094102E-4</v>
      </c>
      <c r="BF32" s="219">
        <v>63</v>
      </c>
      <c r="BG32" s="226">
        <v>24</v>
      </c>
      <c r="BH32" s="217" t="s">
        <v>155</v>
      </c>
      <c r="BI32" s="116">
        <v>0</v>
      </c>
      <c r="BJ32" s="116">
        <v>0</v>
      </c>
      <c r="BK32" s="116">
        <v>0</v>
      </c>
      <c r="BL32" s="228">
        <v>0</v>
      </c>
      <c r="BM32" s="228">
        <v>0</v>
      </c>
      <c r="BN32" s="117">
        <v>0</v>
      </c>
      <c r="BO32" s="219">
        <v>63</v>
      </c>
      <c r="BP32" s="226">
        <v>27</v>
      </c>
      <c r="BQ32" s="217" t="s">
        <v>155</v>
      </c>
      <c r="BR32" s="116">
        <v>2.3226579999999997</v>
      </c>
      <c r="BS32" s="116">
        <v>66.001278659999997</v>
      </c>
      <c r="BT32" s="116">
        <v>101.67999999999999</v>
      </c>
      <c r="BU32" s="228">
        <v>42.777430857233398</v>
      </c>
      <c r="BV32" s="228">
        <v>0.54057621404269929</v>
      </c>
      <c r="BW32" s="117">
        <v>1.0710929858188573E-4</v>
      </c>
    </row>
    <row r="33" spans="2:75" ht="14.4" customHeight="1" x14ac:dyDescent="0.3">
      <c r="B33" s="118"/>
      <c r="G33" s="219">
        <v>64</v>
      </c>
      <c r="H33" s="226">
        <f t="shared" si="0"/>
        <v>25</v>
      </c>
      <c r="I33" s="225" t="s">
        <v>222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227">
        <v>62</v>
      </c>
      <c r="U33" s="226">
        <f t="shared" si="1"/>
        <v>25</v>
      </c>
      <c r="V33" s="217" t="s">
        <v>154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-15</v>
      </c>
      <c r="AF33" s="116">
        <v>-15</v>
      </c>
      <c r="AG33" s="219">
        <v>64</v>
      </c>
      <c r="AH33" s="226">
        <v>24</v>
      </c>
      <c r="AI33" s="225" t="s">
        <v>222</v>
      </c>
      <c r="AJ33" s="116">
        <v>0</v>
      </c>
      <c r="AK33" s="116">
        <v>0</v>
      </c>
      <c r="AL33" s="116">
        <v>0</v>
      </c>
      <c r="AM33" s="228">
        <v>0</v>
      </c>
      <c r="AN33" s="228">
        <v>0</v>
      </c>
      <c r="AO33" s="117">
        <v>0</v>
      </c>
      <c r="AP33" s="219">
        <v>64</v>
      </c>
      <c r="AQ33" s="226">
        <v>25</v>
      </c>
      <c r="AR33" s="225" t="s">
        <v>222</v>
      </c>
      <c r="AS33" s="116">
        <v>0</v>
      </c>
      <c r="AT33" s="116">
        <v>0</v>
      </c>
      <c r="AU33" s="116">
        <v>0</v>
      </c>
      <c r="AV33" s="117">
        <v>0</v>
      </c>
      <c r="AW33" s="219">
        <v>64</v>
      </c>
      <c r="AX33" s="226">
        <f t="shared" si="2"/>
        <v>25</v>
      </c>
      <c r="AY33" s="225" t="s">
        <v>222</v>
      </c>
      <c r="AZ33" s="116">
        <v>0</v>
      </c>
      <c r="BA33" s="116">
        <v>0</v>
      </c>
      <c r="BB33" s="116">
        <v>0</v>
      </c>
      <c r="BC33" s="228">
        <v>0</v>
      </c>
      <c r="BD33" s="228">
        <v>0</v>
      </c>
      <c r="BE33" s="117">
        <v>0</v>
      </c>
      <c r="BF33" s="219">
        <v>62</v>
      </c>
      <c r="BG33" s="226">
        <v>25</v>
      </c>
      <c r="BH33" s="217" t="s">
        <v>154</v>
      </c>
      <c r="BI33" s="116">
        <v>278.78045400000002</v>
      </c>
      <c r="BJ33" s="116">
        <v>-15</v>
      </c>
      <c r="BK33" s="116">
        <v>-15</v>
      </c>
      <c r="BL33" s="228">
        <v>-1.0538057808026957</v>
      </c>
      <c r="BM33" s="228">
        <v>0</v>
      </c>
      <c r="BN33" s="117">
        <v>-7.0396293588211728E-4</v>
      </c>
      <c r="BO33" s="219">
        <v>64</v>
      </c>
      <c r="BP33" s="226">
        <v>24</v>
      </c>
      <c r="BQ33" s="225" t="s">
        <v>222</v>
      </c>
      <c r="BR33" s="116">
        <v>0</v>
      </c>
      <c r="BS33" s="116">
        <v>0</v>
      </c>
      <c r="BT33" s="116">
        <v>0</v>
      </c>
      <c r="BU33" s="228">
        <v>0</v>
      </c>
      <c r="BV33" s="228">
        <v>0</v>
      </c>
      <c r="BW33" s="117">
        <v>0</v>
      </c>
    </row>
    <row r="34" spans="2:75" ht="14.4" customHeight="1" x14ac:dyDescent="0.3">
      <c r="B34" s="118"/>
      <c r="H34" s="290" t="s">
        <v>74</v>
      </c>
      <c r="I34" s="290"/>
      <c r="J34" s="209">
        <v>77523.14</v>
      </c>
      <c r="K34" s="209">
        <v>66021.260000000009</v>
      </c>
      <c r="L34" s="209">
        <v>152450.23000000004</v>
      </c>
      <c r="M34" s="209">
        <v>35861.009999999995</v>
      </c>
      <c r="N34" s="209">
        <v>29013.109999999997</v>
      </c>
      <c r="O34" s="209">
        <v>88538.860000000015</v>
      </c>
      <c r="P34" s="209">
        <v>446170.38000000012</v>
      </c>
      <c r="Q34" s="209"/>
      <c r="R34" s="209">
        <v>200.95000000000002</v>
      </c>
      <c r="S34" s="209">
        <v>914481.52</v>
      </c>
      <c r="T34" s="156"/>
      <c r="U34" s="290" t="s">
        <v>74</v>
      </c>
      <c r="V34" s="290"/>
      <c r="W34" s="209">
        <v>1029.67</v>
      </c>
      <c r="X34" s="209">
        <v>0</v>
      </c>
      <c r="Y34" s="209">
        <v>0</v>
      </c>
      <c r="Z34" s="209">
        <v>0</v>
      </c>
      <c r="AA34" s="209">
        <v>0</v>
      </c>
      <c r="AB34" s="209">
        <v>4998.0300000000007</v>
      </c>
      <c r="AC34" s="209">
        <v>26</v>
      </c>
      <c r="AD34" s="209">
        <v>10671.89</v>
      </c>
      <c r="AE34" s="209">
        <v>4582.3500000000004</v>
      </c>
      <c r="AF34" s="209">
        <v>21307.94</v>
      </c>
      <c r="AG34" s="219">
        <v>33</v>
      </c>
      <c r="AH34" s="229">
        <v>25</v>
      </c>
      <c r="AI34" s="230" t="s">
        <v>63</v>
      </c>
      <c r="AJ34" s="231">
        <v>6966.0998489699996</v>
      </c>
      <c r="AK34" s="231">
        <v>4989.9195708899988</v>
      </c>
      <c r="AL34" s="231">
        <v>0</v>
      </c>
      <c r="AM34" s="232"/>
      <c r="AN34" s="232"/>
      <c r="AO34" s="232"/>
      <c r="AP34" s="219">
        <v>33</v>
      </c>
      <c r="AQ34" s="229">
        <v>26</v>
      </c>
      <c r="AR34" s="230" t="s">
        <v>63</v>
      </c>
      <c r="AS34" s="231">
        <v>0</v>
      </c>
      <c r="AT34" s="231">
        <v>0</v>
      </c>
      <c r="AU34" s="231">
        <v>0</v>
      </c>
      <c r="AV34" s="232"/>
      <c r="AW34" s="219">
        <v>33</v>
      </c>
      <c r="AX34" s="229">
        <f t="shared" si="2"/>
        <v>26</v>
      </c>
      <c r="AY34" s="230" t="s">
        <v>63</v>
      </c>
      <c r="AZ34" s="231">
        <v>21070.133416409957</v>
      </c>
      <c r="BA34" s="231">
        <v>16027.862738440022</v>
      </c>
      <c r="BB34" s="231">
        <v>0</v>
      </c>
      <c r="BC34" s="232"/>
      <c r="BD34" s="232"/>
      <c r="BE34" s="233"/>
      <c r="BF34" s="219">
        <v>33</v>
      </c>
      <c r="BG34" s="229">
        <v>26</v>
      </c>
      <c r="BH34" s="230" t="s">
        <v>63</v>
      </c>
      <c r="BI34" s="231">
        <v>9</v>
      </c>
      <c r="BJ34" s="231">
        <v>0</v>
      </c>
      <c r="BK34" s="231">
        <v>0</v>
      </c>
      <c r="BL34" s="232"/>
      <c r="BM34" s="232" t="s">
        <v>219</v>
      </c>
      <c r="BN34" s="233">
        <v>0</v>
      </c>
      <c r="BO34" s="219">
        <v>33</v>
      </c>
      <c r="BP34" s="229">
        <v>25</v>
      </c>
      <c r="BQ34" s="230" t="s">
        <v>63</v>
      </c>
      <c r="BR34" s="231">
        <v>28045.233265379957</v>
      </c>
      <c r="BS34" s="231">
        <v>21017.782309330021</v>
      </c>
      <c r="BT34" s="231">
        <v>0</v>
      </c>
      <c r="BU34" s="232"/>
      <c r="BV34" s="232"/>
      <c r="BW34" s="233"/>
    </row>
    <row r="35" spans="2:75" ht="14.4" customHeight="1" x14ac:dyDescent="0.3">
      <c r="B35" s="118"/>
      <c r="K35" s="115"/>
      <c r="L35" s="115"/>
      <c r="M35" s="115"/>
      <c r="N35" s="115"/>
      <c r="S35" s="161" t="s">
        <v>214</v>
      </c>
      <c r="T35" s="120"/>
      <c r="X35" s="115"/>
      <c r="Y35" s="115"/>
      <c r="Z35" s="115"/>
      <c r="AA35" s="115"/>
      <c r="AF35" s="161" t="s">
        <v>214</v>
      </c>
      <c r="AG35" s="219">
        <v>58</v>
      </c>
      <c r="AH35" s="229">
        <v>26</v>
      </c>
      <c r="AI35" s="230" t="s">
        <v>73</v>
      </c>
      <c r="AJ35" s="231">
        <v>626.72040700000002</v>
      </c>
      <c r="AK35" s="231">
        <v>516.88689799999997</v>
      </c>
      <c r="AL35" s="231">
        <v>0</v>
      </c>
      <c r="AM35" s="232"/>
      <c r="AN35" s="232"/>
      <c r="AO35" s="232"/>
      <c r="AP35" s="219">
        <v>58</v>
      </c>
      <c r="AQ35" s="229">
        <v>27</v>
      </c>
      <c r="AR35" s="230" t="s">
        <v>73</v>
      </c>
      <c r="AS35" s="231">
        <v>0</v>
      </c>
      <c r="AT35" s="231">
        <v>0</v>
      </c>
      <c r="AU35" s="231">
        <v>0</v>
      </c>
      <c r="AV35" s="232"/>
      <c r="AW35" s="219">
        <v>58</v>
      </c>
      <c r="AX35" s="229">
        <f t="shared" si="2"/>
        <v>27</v>
      </c>
      <c r="AY35" s="230" t="s">
        <v>73</v>
      </c>
      <c r="AZ35" s="231">
        <v>1344.3349969999999</v>
      </c>
      <c r="BA35" s="231">
        <v>729.51659200000017</v>
      </c>
      <c r="BB35" s="231">
        <v>0</v>
      </c>
      <c r="BC35" s="232"/>
      <c r="BD35" s="232"/>
      <c r="BE35" s="233"/>
      <c r="BF35" s="219">
        <v>58</v>
      </c>
      <c r="BG35" s="229">
        <v>27</v>
      </c>
      <c r="BH35" s="230" t="s">
        <v>73</v>
      </c>
      <c r="BI35" s="231">
        <v>10.328037999999999</v>
      </c>
      <c r="BJ35" s="231">
        <v>9.3749040000000008</v>
      </c>
      <c r="BK35" s="231">
        <v>0</v>
      </c>
      <c r="BL35" s="232"/>
      <c r="BM35" s="232"/>
      <c r="BN35" s="233">
        <v>0</v>
      </c>
      <c r="BO35" s="219">
        <v>58</v>
      </c>
      <c r="BP35" s="229">
        <v>26</v>
      </c>
      <c r="BQ35" s="230" t="s">
        <v>73</v>
      </c>
      <c r="BR35" s="231">
        <v>1981.3834420000001</v>
      </c>
      <c r="BS35" s="231">
        <v>1255.7783940000002</v>
      </c>
      <c r="BT35" s="231">
        <v>0</v>
      </c>
      <c r="BU35" s="232"/>
      <c r="BV35" s="232"/>
      <c r="BW35" s="233"/>
    </row>
    <row r="36" spans="2:75" ht="14.4" customHeight="1" x14ac:dyDescent="0.3">
      <c r="B36" s="118"/>
      <c r="K36" s="122"/>
      <c r="L36" s="121"/>
      <c r="M36" s="116"/>
      <c r="N36" s="115"/>
      <c r="S36" s="161" t="s">
        <v>43</v>
      </c>
      <c r="T36" s="120"/>
      <c r="X36" s="122"/>
      <c r="Y36" s="121"/>
      <c r="Z36" s="116"/>
      <c r="AA36" s="115"/>
      <c r="AF36" s="161" t="s">
        <v>43</v>
      </c>
      <c r="AH36" s="290" t="s">
        <v>74</v>
      </c>
      <c r="AI36" s="290"/>
      <c r="AJ36" s="209">
        <v>411617.51772274001</v>
      </c>
      <c r="AK36" s="209">
        <v>400473.40026497998</v>
      </c>
      <c r="AL36" s="209">
        <v>446170.38000000018</v>
      </c>
      <c r="AM36" s="210">
        <v>8.3944100504814934E-2</v>
      </c>
      <c r="AN36" s="210">
        <v>0.11410740315033174</v>
      </c>
      <c r="AO36" s="210">
        <v>1</v>
      </c>
      <c r="AQ36" s="290" t="s">
        <v>74</v>
      </c>
      <c r="AR36" s="290"/>
      <c r="AS36" s="209">
        <v>0</v>
      </c>
      <c r="AT36" s="209">
        <v>0</v>
      </c>
      <c r="AU36" s="209">
        <v>18702.579999999998</v>
      </c>
      <c r="AV36" s="210">
        <v>1</v>
      </c>
      <c r="AW36" s="13"/>
      <c r="AX36" s="290" t="s">
        <v>74</v>
      </c>
      <c r="AY36" s="290"/>
      <c r="AZ36" s="209">
        <v>478683.86575088906</v>
      </c>
      <c r="BA36" s="209">
        <v>410138.89044142986</v>
      </c>
      <c r="BB36" s="209">
        <v>463129.77</v>
      </c>
      <c r="BC36" s="228">
        <v>-3.2493461475853302E-2</v>
      </c>
      <c r="BD36" s="210">
        <v>0.12920227950472185</v>
      </c>
      <c r="BE36" s="210">
        <v>1</v>
      </c>
      <c r="BF36" s="13"/>
      <c r="BG36" s="290" t="s">
        <v>74</v>
      </c>
      <c r="BH36" s="290"/>
      <c r="BI36" s="209">
        <v>28005.465985769995</v>
      </c>
      <c r="BJ36" s="209">
        <v>20947.019921749998</v>
      </c>
      <c r="BK36" s="209">
        <v>21307.94</v>
      </c>
      <c r="BL36" s="228">
        <v>-0.27662177544150002</v>
      </c>
      <c r="BM36" s="210">
        <v>4.8888776665941824E-2</v>
      </c>
      <c r="BN36" s="210">
        <v>1</v>
      </c>
      <c r="BO36" s="13"/>
      <c r="BP36" s="290" t="s">
        <v>74</v>
      </c>
      <c r="BQ36" s="290"/>
      <c r="BR36" s="209">
        <v>918306.84945939924</v>
      </c>
      <c r="BS36" s="209">
        <v>831559.3106281599</v>
      </c>
      <c r="BT36" s="209">
        <v>949310.67</v>
      </c>
      <c r="BU36" s="210">
        <v>3.3761939768665039E-2</v>
      </c>
      <c r="BV36" s="210">
        <v>0.14160307974050679</v>
      </c>
      <c r="BW36" s="210">
        <v>1</v>
      </c>
    </row>
    <row r="37" spans="2:75" ht="14.4" customHeight="1" x14ac:dyDescent="0.3">
      <c r="K37" s="115"/>
      <c r="L37" s="115"/>
      <c r="M37" s="115"/>
      <c r="N37" s="115"/>
      <c r="S37" s="159" t="s">
        <v>111</v>
      </c>
      <c r="T37" s="120"/>
      <c r="AF37" s="159" t="s">
        <v>111</v>
      </c>
      <c r="AO37" s="161" t="s">
        <v>214</v>
      </c>
      <c r="AV37" s="161" t="s">
        <v>214</v>
      </c>
      <c r="AW37" s="13"/>
      <c r="AX37" s="13"/>
      <c r="AY37" s="13"/>
      <c r="AZ37" s="13"/>
      <c r="BA37" s="13"/>
      <c r="BB37" s="13"/>
      <c r="BC37" s="13"/>
      <c r="BD37" s="13"/>
      <c r="BE37" s="161" t="s">
        <v>214</v>
      </c>
      <c r="BF37" s="158"/>
      <c r="BG37" s="13"/>
      <c r="BH37" s="13"/>
      <c r="BI37" s="13"/>
      <c r="BJ37" s="13"/>
      <c r="BK37" s="13"/>
      <c r="BL37" s="13"/>
      <c r="BM37" s="13"/>
      <c r="BN37" s="161" t="s">
        <v>214</v>
      </c>
      <c r="BO37" s="13"/>
      <c r="BP37" s="13"/>
      <c r="BQ37" s="13"/>
      <c r="BR37" s="160"/>
      <c r="BS37" s="160"/>
      <c r="BT37" s="13"/>
      <c r="BU37" s="13"/>
      <c r="BV37" s="13"/>
      <c r="BW37" s="161" t="s">
        <v>214</v>
      </c>
    </row>
    <row r="38" spans="2:75" ht="14.4" customHeight="1" x14ac:dyDescent="0.3">
      <c r="S38" s="13"/>
      <c r="T38" s="120"/>
      <c r="AG38" s="13"/>
      <c r="AO38" s="161" t="s">
        <v>43</v>
      </c>
      <c r="AP38" s="13"/>
      <c r="AV38" s="161" t="s">
        <v>43</v>
      </c>
      <c r="AW38" s="13"/>
      <c r="AX38" s="13"/>
      <c r="AY38" s="13"/>
      <c r="AZ38" s="13"/>
      <c r="BA38" s="13"/>
      <c r="BB38" s="13"/>
      <c r="BC38" s="13"/>
      <c r="BD38" s="13"/>
      <c r="BE38" s="161" t="s">
        <v>43</v>
      </c>
      <c r="BF38" s="158"/>
      <c r="BG38" s="13"/>
      <c r="BH38" s="13"/>
      <c r="BI38" s="13"/>
      <c r="BJ38" s="13"/>
      <c r="BK38" s="13"/>
      <c r="BL38" s="13"/>
      <c r="BM38" s="13"/>
      <c r="BN38" s="161" t="s">
        <v>43</v>
      </c>
      <c r="BO38" s="13"/>
      <c r="BP38" s="13"/>
      <c r="BQ38" s="13"/>
      <c r="BR38" s="13"/>
      <c r="BS38" s="13"/>
      <c r="BT38" s="13"/>
      <c r="BU38" s="13"/>
      <c r="BV38" s="13"/>
      <c r="BW38" s="161" t="s">
        <v>43</v>
      </c>
    </row>
    <row r="39" spans="2:75" s="13" customFormat="1" ht="14.4" customHeight="1" x14ac:dyDescent="0.3"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71"/>
      <c r="T39" s="158"/>
      <c r="U39" s="109"/>
      <c r="V39" s="109" t="s">
        <v>138</v>
      </c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H39" s="109"/>
      <c r="AI39" s="109"/>
      <c r="AJ39" s="109"/>
      <c r="AK39" s="109"/>
      <c r="AL39" s="109"/>
      <c r="AM39" s="109"/>
      <c r="AN39" s="109"/>
      <c r="AO39" s="159" t="s">
        <v>226</v>
      </c>
      <c r="AQ39" s="109"/>
      <c r="AR39" s="109"/>
      <c r="AS39" s="109"/>
      <c r="AT39" s="109"/>
      <c r="AU39" s="109"/>
      <c r="AV39" s="159" t="s">
        <v>226</v>
      </c>
      <c r="BE39" s="159" t="s">
        <v>226</v>
      </c>
      <c r="BN39" s="159" t="s">
        <v>226</v>
      </c>
      <c r="BW39" s="159" t="s">
        <v>226</v>
      </c>
    </row>
    <row r="40" spans="2:75" s="13" customFormat="1" ht="14.4" customHeight="1" x14ac:dyDescent="0.3">
      <c r="C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58"/>
      <c r="V40" s="13" t="s">
        <v>139</v>
      </c>
      <c r="AH40" s="109"/>
      <c r="AI40" s="109"/>
      <c r="AJ40" s="109"/>
      <c r="AK40" s="109"/>
      <c r="AL40" s="166"/>
      <c r="AM40" s="166"/>
      <c r="AN40" s="166"/>
      <c r="AO40" s="165" t="s">
        <v>227</v>
      </c>
      <c r="AQ40" s="109"/>
      <c r="AR40" s="109"/>
      <c r="AS40" s="109"/>
      <c r="AT40" s="109"/>
      <c r="AU40" s="166"/>
      <c r="AV40" s="165" t="s">
        <v>227</v>
      </c>
      <c r="BE40" s="165" t="s">
        <v>227</v>
      </c>
      <c r="BN40" s="165" t="s">
        <v>227</v>
      </c>
      <c r="BW40" s="165" t="s">
        <v>227</v>
      </c>
    </row>
    <row r="41" spans="2:75" s="13" customFormat="1" ht="14.4" customHeight="1" x14ac:dyDescent="0.3">
      <c r="C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V41" s="13" t="s">
        <v>140</v>
      </c>
      <c r="AO41" s="159" t="s">
        <v>228</v>
      </c>
      <c r="AV41" s="159" t="s">
        <v>228</v>
      </c>
      <c r="BE41" s="159" t="s">
        <v>228</v>
      </c>
      <c r="BN41" s="159" t="s">
        <v>228</v>
      </c>
      <c r="BW41" s="159" t="s">
        <v>228</v>
      </c>
    </row>
    <row r="42" spans="2:75" s="13" customFormat="1" ht="14.4" customHeight="1" x14ac:dyDescent="0.3">
      <c r="C42" s="109"/>
      <c r="V42" s="13" t="s">
        <v>141</v>
      </c>
    </row>
    <row r="43" spans="2:75" s="13" customFormat="1" ht="14.4" customHeight="1" x14ac:dyDescent="0.3">
      <c r="C43" s="109"/>
      <c r="V43" s="13" t="s">
        <v>142</v>
      </c>
      <c r="AY43"/>
      <c r="BH43"/>
      <c r="BQ43"/>
    </row>
    <row r="44" spans="2:75" s="13" customFormat="1" ht="14.4" customHeight="1" x14ac:dyDescent="0.3">
      <c r="C44" s="109"/>
      <c r="V44" s="13" t="s">
        <v>143</v>
      </c>
      <c r="AI44" s="157" t="s">
        <v>218</v>
      </c>
      <c r="AR44" s="157" t="s">
        <v>218</v>
      </c>
      <c r="AY44" s="157" t="s">
        <v>218</v>
      </c>
      <c r="BH44" s="157" t="s">
        <v>218</v>
      </c>
      <c r="BQ44" s="157" t="s">
        <v>218</v>
      </c>
    </row>
    <row r="45" spans="2:75" s="13" customFormat="1" ht="14.4" customHeight="1" x14ac:dyDescent="0.3">
      <c r="V45" s="13" t="s">
        <v>144</v>
      </c>
      <c r="AI45"/>
      <c r="BF45" s="109"/>
      <c r="BO45" s="109"/>
    </row>
    <row r="46" spans="2:75" s="13" customFormat="1" ht="14.4" customHeight="1" x14ac:dyDescent="0.3">
      <c r="C46" s="211" t="s">
        <v>29</v>
      </c>
      <c r="D46" s="212">
        <v>42946</v>
      </c>
      <c r="E46" s="212">
        <v>43311</v>
      </c>
      <c r="F46" s="123"/>
      <c r="V46" s="13" t="s">
        <v>145</v>
      </c>
      <c r="AW46" s="109"/>
      <c r="BF46" s="109"/>
      <c r="BO46" s="109"/>
    </row>
    <row r="47" spans="2:75" s="13" customFormat="1" ht="14.4" customHeight="1" x14ac:dyDescent="0.3">
      <c r="C47" s="206" t="s">
        <v>231</v>
      </c>
      <c r="D47" s="168">
        <v>0.47157000185837439</v>
      </c>
      <c r="E47" s="168">
        <v>0.50834593136447426</v>
      </c>
      <c r="F47" s="168"/>
      <c r="V47" s="13" t="s">
        <v>146</v>
      </c>
      <c r="AW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</row>
    <row r="48" spans="2:75" s="13" customFormat="1" ht="14.4" customHeight="1" x14ac:dyDescent="0.3">
      <c r="C48" s="206" t="s">
        <v>99</v>
      </c>
      <c r="D48" s="168">
        <v>0.5284299981416255</v>
      </c>
      <c r="E48" s="168">
        <v>0.49165406863552596</v>
      </c>
      <c r="F48" s="168"/>
      <c r="G48" s="109"/>
      <c r="AG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</row>
    <row r="49" spans="3:48" ht="14.4" customHeight="1" x14ac:dyDescent="0.3">
      <c r="C49" s="213" t="s">
        <v>38</v>
      </c>
      <c r="D49" s="216">
        <v>1</v>
      </c>
      <c r="E49" s="216">
        <v>1</v>
      </c>
      <c r="F49" s="172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spans="3:48" ht="14.4" customHeight="1" x14ac:dyDescent="0.3"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74" spans="3:6" ht="14.4" customHeight="1" x14ac:dyDescent="0.3">
      <c r="C74" s="289" t="s">
        <v>127</v>
      </c>
      <c r="D74" s="289"/>
      <c r="E74" s="289"/>
      <c r="F74" s="289"/>
    </row>
    <row r="76" spans="3:6" ht="14.4" customHeight="1" x14ac:dyDescent="0.3">
      <c r="C76" s="211" t="s">
        <v>128</v>
      </c>
      <c r="D76" s="212">
        <v>42946</v>
      </c>
      <c r="E76" s="212">
        <v>43311</v>
      </c>
      <c r="F76" s="212" t="s">
        <v>220</v>
      </c>
    </row>
    <row r="77" spans="3:6" ht="14.4" customHeight="1" x14ac:dyDescent="0.3">
      <c r="C77" s="203" t="s">
        <v>125</v>
      </c>
      <c r="D77" s="204">
        <v>8250.69</v>
      </c>
      <c r="E77" s="204">
        <v>10671.890000000001</v>
      </c>
      <c r="F77" s="205">
        <f>+(E77/D77)-1</f>
        <v>0.29345424443289003</v>
      </c>
    </row>
    <row r="78" spans="3:6" ht="14.4" customHeight="1" x14ac:dyDescent="0.3">
      <c r="C78" s="203" t="s">
        <v>123</v>
      </c>
      <c r="D78" s="204">
        <v>6833.51</v>
      </c>
      <c r="E78" s="204">
        <v>4998.0300000000007</v>
      </c>
      <c r="F78" s="205">
        <f t="shared" ref="F78:F86" si="3">+(E78/D78)-1</f>
        <v>-0.26859988497858345</v>
      </c>
    </row>
    <row r="79" spans="3:6" ht="14.4" customHeight="1" x14ac:dyDescent="0.3">
      <c r="C79" s="203" t="s">
        <v>126</v>
      </c>
      <c r="D79" s="204">
        <v>2830.8700000000003</v>
      </c>
      <c r="E79" s="204">
        <v>4582.3499999999995</v>
      </c>
      <c r="F79" s="205">
        <f t="shared" si="3"/>
        <v>0.61870732319039701</v>
      </c>
    </row>
    <row r="80" spans="3:6" ht="14.4" customHeight="1" x14ac:dyDescent="0.3">
      <c r="C80" s="203" t="s">
        <v>118</v>
      </c>
      <c r="D80" s="204">
        <v>796.41000000000008</v>
      </c>
      <c r="E80" s="204">
        <v>1029.67</v>
      </c>
      <c r="F80" s="205">
        <f t="shared" si="3"/>
        <v>0.29288934091736674</v>
      </c>
    </row>
    <row r="81" spans="3:6" ht="14.4" customHeight="1" x14ac:dyDescent="0.3">
      <c r="C81" s="203" t="s">
        <v>120</v>
      </c>
      <c r="D81" s="204">
        <v>370</v>
      </c>
      <c r="E81" s="204">
        <v>0</v>
      </c>
      <c r="F81" s="205">
        <f t="shared" si="3"/>
        <v>-1</v>
      </c>
    </row>
    <row r="82" spans="3:6" ht="14.4" customHeight="1" x14ac:dyDescent="0.3">
      <c r="C82" s="203" t="s">
        <v>119</v>
      </c>
      <c r="D82" s="204">
        <v>0</v>
      </c>
      <c r="E82" s="204">
        <v>0</v>
      </c>
      <c r="F82" s="205">
        <v>0</v>
      </c>
    </row>
    <row r="83" spans="3:6" ht="14.4" customHeight="1" x14ac:dyDescent="0.3">
      <c r="C83" s="203" t="s">
        <v>121</v>
      </c>
      <c r="D83" s="204">
        <v>0</v>
      </c>
      <c r="E83" s="204">
        <v>0</v>
      </c>
      <c r="F83" s="205">
        <v>0</v>
      </c>
    </row>
    <row r="84" spans="3:6" ht="14.4" customHeight="1" x14ac:dyDescent="0.3">
      <c r="C84" s="203" t="s">
        <v>122</v>
      </c>
      <c r="D84" s="204">
        <v>0</v>
      </c>
      <c r="E84" s="204">
        <v>0</v>
      </c>
      <c r="F84" s="205">
        <v>0</v>
      </c>
    </row>
    <row r="85" spans="3:6" ht="14.4" customHeight="1" x14ac:dyDescent="0.3">
      <c r="C85" s="203" t="s">
        <v>124</v>
      </c>
      <c r="D85" s="204">
        <v>0</v>
      </c>
      <c r="E85" s="204">
        <v>26</v>
      </c>
      <c r="F85" s="205">
        <v>0</v>
      </c>
    </row>
    <row r="86" spans="3:6" ht="14.4" customHeight="1" x14ac:dyDescent="0.3">
      <c r="C86" s="213" t="s">
        <v>38</v>
      </c>
      <c r="D86" s="214">
        <v>19081.48</v>
      </c>
      <c r="E86" s="214">
        <v>21307.940000000002</v>
      </c>
      <c r="F86" s="218">
        <f t="shared" si="3"/>
        <v>0.1166817248976495</v>
      </c>
    </row>
    <row r="87" spans="3:6" ht="14.4" customHeight="1" x14ac:dyDescent="0.3">
      <c r="C87" s="167" t="s">
        <v>43</v>
      </c>
      <c r="D87" s="119"/>
      <c r="E87" s="119"/>
      <c r="F87" s="119"/>
    </row>
    <row r="88" spans="3:6" ht="14.4" customHeight="1" x14ac:dyDescent="0.3">
      <c r="C88" s="164" t="s">
        <v>111</v>
      </c>
      <c r="D88" s="124"/>
      <c r="E88" s="124"/>
      <c r="F88" s="124"/>
    </row>
  </sheetData>
  <sortState ref="BO10:BW33">
    <sortCondition descending="1" ref="BT10:BT33"/>
  </sortState>
  <mergeCells count="23">
    <mergeCell ref="BP6:BW6"/>
    <mergeCell ref="BP8:BQ8"/>
    <mergeCell ref="BG6:BN6"/>
    <mergeCell ref="BG8:BH8"/>
    <mergeCell ref="H6:S6"/>
    <mergeCell ref="AH6:AO6"/>
    <mergeCell ref="AH8:AI8"/>
    <mergeCell ref="AX6:BE6"/>
    <mergeCell ref="AX8:AY8"/>
    <mergeCell ref="U6:AF6"/>
    <mergeCell ref="H8:I8"/>
    <mergeCell ref="U8:V8"/>
    <mergeCell ref="BP36:BQ36"/>
    <mergeCell ref="AH36:AI36"/>
    <mergeCell ref="H34:I34"/>
    <mergeCell ref="U34:V34"/>
    <mergeCell ref="AX36:AY36"/>
    <mergeCell ref="BG36:BH36"/>
    <mergeCell ref="C6:F6"/>
    <mergeCell ref="C74:F74"/>
    <mergeCell ref="AQ6:AV6"/>
    <mergeCell ref="AQ8:AR8"/>
    <mergeCell ref="AQ36:AR36"/>
  </mergeCells>
  <conditionalFormatting sqref="AM9:AN28 AM32:AN32 BC32:BD32 BU32:BV32">
    <cfRule type="cellIs" dxfId="34" priority="30" operator="lessThan">
      <formula>0</formula>
    </cfRule>
  </conditionalFormatting>
  <conditionalFormatting sqref="BC9:BD31">
    <cfRule type="cellIs" dxfId="33" priority="29" operator="lessThan">
      <formula>0</formula>
    </cfRule>
  </conditionalFormatting>
  <conditionalFormatting sqref="BU9:BV31">
    <cfRule type="cellIs" dxfId="32" priority="28" operator="lessThan">
      <formula>0</formula>
    </cfRule>
  </conditionalFormatting>
  <conditionalFormatting sqref="BL9:BM31">
    <cfRule type="cellIs" dxfId="31" priority="22" operator="lessThan">
      <formula>0</formula>
    </cfRule>
  </conditionalFormatting>
  <conditionalFormatting sqref="AM29:AN31">
    <cfRule type="cellIs" dxfId="30" priority="17" operator="lessThan">
      <formula>0</formula>
    </cfRule>
  </conditionalFormatting>
  <conditionalFormatting sqref="F9:F18">
    <cfRule type="cellIs" dxfId="29" priority="16" operator="lessThan">
      <formula>0</formula>
    </cfRule>
  </conditionalFormatting>
  <conditionalFormatting sqref="F77:F85">
    <cfRule type="cellIs" dxfId="28" priority="15" operator="lessThan">
      <formula>0</formula>
    </cfRule>
  </conditionalFormatting>
  <conditionalFormatting sqref="S9:S3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9:AF3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33:AN33">
    <cfRule type="cellIs" dxfId="27" priority="12" operator="lessThan">
      <formula>0</formula>
    </cfRule>
  </conditionalFormatting>
  <conditionalFormatting sqref="AL9:AL3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:AU3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C36">
    <cfRule type="cellIs" dxfId="26" priority="6" operator="lessThan">
      <formula>0</formula>
    </cfRule>
  </conditionalFormatting>
  <conditionalFormatting sqref="BB9:BB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L32:BM33">
    <cfRule type="cellIs" dxfId="25" priority="4" operator="lessThan">
      <formula>0</formula>
    </cfRule>
  </conditionalFormatting>
  <conditionalFormatting sqref="BL36">
    <cfRule type="cellIs" dxfId="24" priority="3" operator="lessThan">
      <formula>0</formula>
    </cfRule>
  </conditionalFormatting>
  <conditionalFormatting sqref="BK9:BK3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9:BT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F77:F81 F86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BD42"/>
  <sheetViews>
    <sheetView showGridLines="0" zoomScale="70" zoomScaleNormal="70" workbookViewId="0"/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5" width="14.44140625" bestFit="1" customWidth="1"/>
    <col min="6" max="6" width="15" bestFit="1" customWidth="1"/>
    <col min="7" max="7" width="11.5546875" customWidth="1"/>
    <col min="8" max="8" width="4.109375" bestFit="1" customWidth="1"/>
    <col min="9" max="9" width="30.44140625" bestFit="1" customWidth="1"/>
    <col min="10" max="11" width="14.44140625" bestFit="1" customWidth="1"/>
    <col min="12" max="14" width="13.33203125" bestFit="1" customWidth="1"/>
    <col min="15" max="15" width="16.33203125" bestFit="1" customWidth="1"/>
    <col min="16" max="16" width="12.21875" bestFit="1" customWidth="1"/>
    <col min="17" max="17" width="13.6640625" customWidth="1"/>
    <col min="18" max="18" width="15.77734375" customWidth="1"/>
    <col min="19" max="19" width="11.5546875" customWidth="1"/>
    <col min="20" max="20" width="4.109375" bestFit="1" customWidth="1"/>
    <col min="21" max="21" width="33.5546875" bestFit="1" customWidth="1"/>
    <col min="22" max="24" width="14.44140625" bestFit="1" customWidth="1"/>
    <col min="25" max="25" width="11.77734375" customWidth="1"/>
    <col min="26" max="26" width="14.109375" bestFit="1" customWidth="1"/>
    <col min="27" max="27" width="9" customWidth="1"/>
    <col min="28" max="28" width="11.5546875" customWidth="1"/>
    <col min="29" max="56" width="0" hidden="1" customWidth="1"/>
    <col min="57" max="16384" width="11.5546875" hidden="1"/>
  </cols>
  <sheetData>
    <row r="2" spans="2:27" ht="14.4" customHeight="1" x14ac:dyDescent="0.3">
      <c r="B2" s="13"/>
      <c r="C2" s="14" t="s">
        <v>2</v>
      </c>
    </row>
    <row r="3" spans="2:27" ht="15.6" x14ac:dyDescent="0.3">
      <c r="B3" s="13"/>
      <c r="C3" s="14" t="s">
        <v>1</v>
      </c>
      <c r="D3" s="3"/>
      <c r="E3" s="3"/>
      <c r="F3" s="3"/>
    </row>
    <row r="4" spans="2:27" ht="16.2" thickBot="1" x14ac:dyDescent="0.35">
      <c r="B4" s="15"/>
      <c r="C4" s="16" t="s">
        <v>3</v>
      </c>
      <c r="D4" s="12"/>
      <c r="E4" s="12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282" t="s">
        <v>49</v>
      </c>
      <c r="D6" s="282"/>
      <c r="E6" s="282"/>
      <c r="F6" s="282"/>
      <c r="H6" s="282" t="s">
        <v>241</v>
      </c>
      <c r="I6" s="282"/>
      <c r="J6" s="282"/>
      <c r="K6" s="282"/>
      <c r="L6" s="282"/>
      <c r="M6" s="282"/>
      <c r="N6" s="282"/>
      <c r="O6" s="282"/>
      <c r="P6" s="282"/>
      <c r="Q6" s="282"/>
      <c r="R6" s="282"/>
      <c r="T6" s="282" t="s">
        <v>94</v>
      </c>
      <c r="U6" s="282"/>
      <c r="V6" s="282"/>
      <c r="W6" s="282"/>
      <c r="X6" s="282"/>
      <c r="Y6" s="282"/>
      <c r="Z6" s="282"/>
      <c r="AA6" s="282"/>
    </row>
    <row r="8" spans="2:27" x14ac:dyDescent="0.3">
      <c r="C8" s="211" t="s">
        <v>29</v>
      </c>
      <c r="D8" s="212">
        <v>42946</v>
      </c>
      <c r="E8" s="212">
        <v>43311</v>
      </c>
      <c r="F8" s="212" t="s">
        <v>220</v>
      </c>
      <c r="H8" s="283" t="s">
        <v>39</v>
      </c>
      <c r="I8" s="283"/>
      <c r="J8" s="207" t="s">
        <v>44</v>
      </c>
      <c r="K8" s="207" t="s">
        <v>45</v>
      </c>
      <c r="L8" s="207" t="s">
        <v>46</v>
      </c>
      <c r="M8" s="207" t="s">
        <v>47</v>
      </c>
      <c r="N8" s="207" t="s">
        <v>233</v>
      </c>
      <c r="O8" s="207" t="s">
        <v>48</v>
      </c>
      <c r="P8" s="207" t="s">
        <v>234</v>
      </c>
      <c r="Q8" s="207" t="s">
        <v>182</v>
      </c>
      <c r="R8" s="207" t="s">
        <v>38</v>
      </c>
      <c r="T8" s="283" t="s">
        <v>39</v>
      </c>
      <c r="U8" s="283"/>
      <c r="V8" s="207">
        <v>42946</v>
      </c>
      <c r="W8" s="207">
        <v>43281</v>
      </c>
      <c r="X8" s="207">
        <v>43311</v>
      </c>
      <c r="Y8" s="207" t="s">
        <v>40</v>
      </c>
      <c r="Z8" s="207" t="s">
        <v>41</v>
      </c>
      <c r="AA8" s="207" t="s">
        <v>42</v>
      </c>
    </row>
    <row r="9" spans="2:27" x14ac:dyDescent="0.3">
      <c r="C9" s="235" t="s">
        <v>44</v>
      </c>
      <c r="D9" s="186">
        <v>123991500.81</v>
      </c>
      <c r="E9" s="186">
        <v>126792982.64000003</v>
      </c>
      <c r="F9" s="236">
        <f>+(E9/D9)-1</f>
        <v>2.2594144047767495E-2</v>
      </c>
      <c r="G9" s="219">
        <v>24</v>
      </c>
      <c r="H9" s="222">
        <v>1</v>
      </c>
      <c r="I9" s="223" t="s">
        <v>75</v>
      </c>
      <c r="J9" s="238">
        <f>+VLOOKUP(G9,'[2]FTO-NF-001_ActivoFid'!$B$21:$AH$53,33,0)</f>
        <v>155499</v>
      </c>
      <c r="K9" s="238">
        <f>+VLOOKUP(G9,'[2]FTO-NF-001_ActivoFid'!$B$58:$AH$90,33,0)</f>
        <v>99813833</v>
      </c>
      <c r="L9" s="238">
        <f>+VLOOKUP(G9,'[2]FTO-NF-001_ActivoFid'!$B$95:$AH$127,33,0)</f>
        <v>0</v>
      </c>
      <c r="M9" s="238">
        <f>+VLOOKUP(G9,'[2]FTO-NF-001_ActivoFid'!$B$132:$AH$164,33,0)</f>
        <v>254111</v>
      </c>
      <c r="N9" s="238">
        <f>+VLOOKUP(G9,'[2]FTO-NF-001_ActivoFid'!$B$168:$AH$200,33,0)</f>
        <v>0</v>
      </c>
      <c r="O9" s="238">
        <f>+VLOOKUP(G9,'[2]FTO-NF-001_ActivoFid'!$B$204:$AH$236,33,0)</f>
        <v>0</v>
      </c>
      <c r="P9" s="238">
        <f>+VLOOKUP(G9,'[2]FTO-NF-001_ActivoFid'!$B$240:$AH$272,33,0)</f>
        <v>0</v>
      </c>
      <c r="Q9" s="238">
        <f>+VLOOKUP(G9,'[2]FTO-NF-001_ActivoFid'!$B$312:$AH$344,33,0)</f>
        <v>0</v>
      </c>
      <c r="R9" s="116">
        <f t="shared" ref="R9:R33" si="0">+SUM(J9:Q9)</f>
        <v>100223443</v>
      </c>
      <c r="S9">
        <v>24</v>
      </c>
      <c r="T9" s="237">
        <v>1</v>
      </c>
      <c r="U9" s="1" t="s">
        <v>75</v>
      </c>
      <c r="V9" s="238">
        <v>90946299.50999999</v>
      </c>
      <c r="W9" s="175">
        <v>102229182.61604904</v>
      </c>
      <c r="X9" s="238">
        <v>100223443</v>
      </c>
      <c r="Y9" s="176">
        <f t="shared" ref="Y9:Y32" si="1">+(X9/V9)-1</f>
        <v>0.10200682754530255</v>
      </c>
      <c r="Z9" s="176">
        <f t="shared" ref="Z9:Z32" si="2">+(X9/W9)-1</f>
        <v>-1.9620029865465738E-2</v>
      </c>
      <c r="AA9" s="239">
        <f t="shared" ref="AA9:AA33" si="3">+(X9/$X$36)</f>
        <v>0.20331736518578827</v>
      </c>
    </row>
    <row r="10" spans="2:27" x14ac:dyDescent="0.3">
      <c r="C10" s="235" t="s">
        <v>45</v>
      </c>
      <c r="D10" s="186">
        <v>101448406.87000002</v>
      </c>
      <c r="E10" s="186">
        <v>117067491.18000001</v>
      </c>
      <c r="F10" s="236">
        <f t="shared" ref="F10:F17" si="4">+(E10/D10)-1</f>
        <v>0.15396086337772563</v>
      </c>
      <c r="G10" s="219">
        <v>31</v>
      </c>
      <c r="H10" s="222">
        <v>2</v>
      </c>
      <c r="I10" s="223" t="s">
        <v>56</v>
      </c>
      <c r="J10" s="238">
        <f>+VLOOKUP(G10,'[2]FTO-NF-001_ActivoFid'!$B$21:$AH$53,33,0)</f>
        <v>36163596.310000002</v>
      </c>
      <c r="K10" s="238">
        <f>+VLOOKUP(G10,'[2]FTO-NF-001_ActivoFid'!$B$58:$AH$90,33,0)</f>
        <v>1861553.62</v>
      </c>
      <c r="L10" s="238">
        <f>+VLOOKUP(G10,'[2]FTO-NF-001_ActivoFid'!$B$95:$AH$127,33,0)</f>
        <v>5467307.7199999997</v>
      </c>
      <c r="M10" s="238">
        <f>+VLOOKUP(G10,'[2]FTO-NF-001_ActivoFid'!$B$132:$AH$164,33,0)</f>
        <v>8560716.4600000009</v>
      </c>
      <c r="N10" s="238">
        <f>+VLOOKUP(G10,'[2]FTO-NF-001_ActivoFid'!$B$168:$AH$200,33,0)</f>
        <v>16759061.26</v>
      </c>
      <c r="O10" s="238">
        <f>+VLOOKUP(G10,'[2]FTO-NF-001_ActivoFid'!$B$204:$AH$236,33,0)</f>
        <v>6525745.2400000002</v>
      </c>
      <c r="P10" s="238">
        <f>+VLOOKUP(G10,'[2]FTO-NF-001_ActivoFid'!$B$240:$AH$272,33,0)</f>
        <v>0</v>
      </c>
      <c r="Q10" s="238">
        <f>+VLOOKUP(G10,'[2]FTO-NF-001_ActivoFid'!$B$312:$AH$344,33,0)</f>
        <v>5449301.1399999997</v>
      </c>
      <c r="R10" s="116">
        <f t="shared" si="0"/>
        <v>80787281.75</v>
      </c>
      <c r="S10">
        <v>31</v>
      </c>
      <c r="T10" s="237">
        <v>2</v>
      </c>
      <c r="U10" s="1" t="s">
        <v>56</v>
      </c>
      <c r="V10" s="238">
        <v>74209614.179999992</v>
      </c>
      <c r="W10" s="175">
        <v>80835837.472405002</v>
      </c>
      <c r="X10" s="238">
        <v>80787281.75</v>
      </c>
      <c r="Y10" s="176">
        <f t="shared" si="1"/>
        <v>8.8636326204923677E-2</v>
      </c>
      <c r="Z10" s="176">
        <f t="shared" si="2"/>
        <v>-6.0067074113723251E-4</v>
      </c>
      <c r="AA10" s="239">
        <f t="shared" si="3"/>
        <v>0.16388837555632488</v>
      </c>
    </row>
    <row r="11" spans="2:27" x14ac:dyDescent="0.3">
      <c r="C11" s="235" t="s">
        <v>48</v>
      </c>
      <c r="D11" s="186">
        <v>79918564.599999979</v>
      </c>
      <c r="E11" s="186">
        <v>78715021.639999986</v>
      </c>
      <c r="F11" s="236">
        <f t="shared" si="4"/>
        <v>-1.5059616823998812E-2</v>
      </c>
      <c r="G11" s="219">
        <v>22</v>
      </c>
      <c r="H11" s="222">
        <v>3</v>
      </c>
      <c r="I11" s="223" t="s">
        <v>60</v>
      </c>
      <c r="J11" s="238">
        <f>+VLOOKUP(G11,'[2]FTO-NF-001_ActivoFid'!$B$21:$AH$53,33,0)</f>
        <v>15121275.73</v>
      </c>
      <c r="K11" s="238">
        <f>+VLOOKUP(G11,'[2]FTO-NF-001_ActivoFid'!$B$58:$AH$90,33,0)</f>
        <v>1245270.0900000001</v>
      </c>
      <c r="L11" s="238">
        <f>+VLOOKUP(G11,'[2]FTO-NF-001_ActivoFid'!$B$95:$AH$127,33,0)</f>
        <v>17675328.829999998</v>
      </c>
      <c r="M11" s="238">
        <f>+VLOOKUP(G11,'[2]FTO-NF-001_ActivoFid'!$B$132:$AH$164,33,0)</f>
        <v>8169885.2300000004</v>
      </c>
      <c r="N11" s="238">
        <f>+VLOOKUP(G11,'[2]FTO-NF-001_ActivoFid'!$B$168:$AH$200,33,0)</f>
        <v>7565522.5599999996</v>
      </c>
      <c r="O11" s="238">
        <f>+VLOOKUP(G11,'[2]FTO-NF-001_ActivoFid'!$B$204:$AH$236,33,0)</f>
        <v>17747110.050000001</v>
      </c>
      <c r="P11" s="238">
        <f>+VLOOKUP(G11,'[2]FTO-NF-001_ActivoFid'!$B$240:$AH$272,33,0)</f>
        <v>0</v>
      </c>
      <c r="Q11" s="238">
        <f>+VLOOKUP(G11,'[2]FTO-NF-001_ActivoFid'!$B$312:$AH$344,33,0)</f>
        <v>0</v>
      </c>
      <c r="R11" s="116">
        <f t="shared" si="0"/>
        <v>67524392.489999995</v>
      </c>
      <c r="S11">
        <v>22</v>
      </c>
      <c r="T11" s="237">
        <v>3</v>
      </c>
      <c r="U11" s="1" t="s">
        <v>60</v>
      </c>
      <c r="V11" s="238">
        <v>67786200.799999997</v>
      </c>
      <c r="W11" s="175">
        <v>67797132.34906657</v>
      </c>
      <c r="X11" s="238">
        <v>67524392.489999995</v>
      </c>
      <c r="Y11" s="176">
        <f t="shared" si="1"/>
        <v>-3.8622655778047799E-3</v>
      </c>
      <c r="Z11" s="176">
        <f t="shared" si="2"/>
        <v>-4.0228819363969937E-3</v>
      </c>
      <c r="AA11" s="239">
        <f t="shared" si="3"/>
        <v>0.13698273733060465</v>
      </c>
    </row>
    <row r="12" spans="2:27" x14ac:dyDescent="0.3">
      <c r="C12" s="235" t="s">
        <v>46</v>
      </c>
      <c r="D12" s="186">
        <v>59170339.780000009</v>
      </c>
      <c r="E12" s="186">
        <v>55970447.229999997</v>
      </c>
      <c r="F12" s="236">
        <f t="shared" si="4"/>
        <v>-5.4079333698225596E-2</v>
      </c>
      <c r="G12" s="219">
        <v>16</v>
      </c>
      <c r="H12" s="222">
        <v>4</v>
      </c>
      <c r="I12" s="223" t="s">
        <v>55</v>
      </c>
      <c r="J12" s="238">
        <f>+VLOOKUP(G12,'[2]FTO-NF-001_ActivoFid'!$B$21:$AH$53,33,0)</f>
        <v>20444764.800000001</v>
      </c>
      <c r="K12" s="238">
        <f>+VLOOKUP(G12,'[2]FTO-NF-001_ActivoFid'!$B$58:$AH$90,33,0)</f>
        <v>204270.64</v>
      </c>
      <c r="L12" s="238">
        <f>+VLOOKUP(G12,'[2]FTO-NF-001_ActivoFid'!$B$95:$AH$127,33,0)</f>
        <v>16633928.66</v>
      </c>
      <c r="M12" s="238">
        <f>+VLOOKUP(G12,'[2]FTO-NF-001_ActivoFid'!$B$132:$AH$164,33,0)</f>
        <v>5304589.3</v>
      </c>
      <c r="N12" s="238">
        <f>+VLOOKUP(G12,'[2]FTO-NF-001_ActivoFid'!$B$168:$AH$200,33,0)</f>
        <v>5574277.0999999996</v>
      </c>
      <c r="O12" s="238">
        <f>+VLOOKUP(G12,'[2]FTO-NF-001_ActivoFid'!$B$204:$AH$236,33,0)</f>
        <v>10826.4</v>
      </c>
      <c r="P12" s="238">
        <f>+VLOOKUP(G12,'[2]FTO-NF-001_ActivoFid'!$B$240:$AH$272,33,0)</f>
        <v>492801.62</v>
      </c>
      <c r="Q12" s="238">
        <f>+VLOOKUP(G12,'[2]FTO-NF-001_ActivoFid'!$B$312:$AH$344,33,0)</f>
        <v>6143785.5599999996</v>
      </c>
      <c r="R12" s="116">
        <f t="shared" si="0"/>
        <v>54809244.079999998</v>
      </c>
      <c r="S12">
        <v>16</v>
      </c>
      <c r="T12" s="237">
        <v>4</v>
      </c>
      <c r="U12" s="10" t="s">
        <v>55</v>
      </c>
      <c r="V12" s="238">
        <v>48598297.630000003</v>
      </c>
      <c r="W12" s="175">
        <v>54042317.297719344</v>
      </c>
      <c r="X12" s="175">
        <v>54809244.079999998</v>
      </c>
      <c r="Y12" s="176">
        <f t="shared" si="1"/>
        <v>0.12780172872075957</v>
      </c>
      <c r="Z12" s="176">
        <f t="shared" si="2"/>
        <v>1.4191226813159208E-2</v>
      </c>
      <c r="AA12" s="239">
        <f t="shared" si="3"/>
        <v>0.11118826853883242</v>
      </c>
    </row>
    <row r="13" spans="2:27" x14ac:dyDescent="0.3">
      <c r="C13" s="235" t="s">
        <v>238</v>
      </c>
      <c r="D13" s="186">
        <v>50346471.069999993</v>
      </c>
      <c r="E13" s="186">
        <v>53450995.419999994</v>
      </c>
      <c r="F13" s="236">
        <f t="shared" si="4"/>
        <v>6.1663196725021185E-2</v>
      </c>
      <c r="G13" s="219">
        <v>12</v>
      </c>
      <c r="H13" s="222">
        <v>5</v>
      </c>
      <c r="I13" s="223" t="s">
        <v>71</v>
      </c>
      <c r="J13" s="238">
        <f>+VLOOKUP(G13,'[2]FTO-NF-001_ActivoFid'!$B$21:$AH$53,33,0)</f>
        <v>7013062.1299999999</v>
      </c>
      <c r="K13" s="238">
        <f>+VLOOKUP(G13,'[2]FTO-NF-001_ActivoFid'!$B$58:$AH$90,33,0)</f>
        <v>247972.6</v>
      </c>
      <c r="L13" s="238">
        <f>+VLOOKUP(G13,'[2]FTO-NF-001_ActivoFid'!$B$95:$AH$127,33,0)</f>
        <v>50166.02</v>
      </c>
      <c r="M13" s="238">
        <f>+VLOOKUP(G13,'[2]FTO-NF-001_ActivoFid'!$B$132:$AH$164,33,0)</f>
        <v>180581.81</v>
      </c>
      <c r="N13" s="238">
        <f>+VLOOKUP(G13,'[2]FTO-NF-001_ActivoFid'!$B$168:$AH$200,33,0)</f>
        <v>2939320.21</v>
      </c>
      <c r="O13" s="238">
        <f>+VLOOKUP(G13,'[2]FTO-NF-001_ActivoFid'!$B$204:$AH$236,33,0)</f>
        <v>27767302.670000002</v>
      </c>
      <c r="P13" s="238">
        <f>+VLOOKUP(G13,'[2]FTO-NF-001_ActivoFid'!$B$240:$AH$272,33,0)</f>
        <v>0</v>
      </c>
      <c r="Q13" s="238">
        <f>+VLOOKUP(G13,'[2]FTO-NF-001_ActivoFid'!$B$312:$AH$344,33,0)</f>
        <v>0</v>
      </c>
      <c r="R13" s="116">
        <f t="shared" si="0"/>
        <v>38198405.439999998</v>
      </c>
      <c r="S13">
        <v>12</v>
      </c>
      <c r="T13" s="237">
        <v>5</v>
      </c>
      <c r="U13" s="10" t="s">
        <v>71</v>
      </c>
      <c r="V13" s="238">
        <v>38345365.629999995</v>
      </c>
      <c r="W13" s="175">
        <v>38632394.174602926</v>
      </c>
      <c r="X13" s="175">
        <v>38198405.439999998</v>
      </c>
      <c r="Y13" s="176">
        <f t="shared" si="1"/>
        <v>-3.8325411059588754E-3</v>
      </c>
      <c r="Z13" s="176">
        <f t="shared" si="2"/>
        <v>-1.1233803751366622E-2</v>
      </c>
      <c r="AA13" s="239">
        <f t="shared" si="3"/>
        <v>7.7490843617887689E-2</v>
      </c>
    </row>
    <row r="14" spans="2:27" x14ac:dyDescent="0.3">
      <c r="C14" s="235" t="s">
        <v>47</v>
      </c>
      <c r="D14" s="186">
        <v>41762984.939999998</v>
      </c>
      <c r="E14" s="186">
        <v>44970663.700000003</v>
      </c>
      <c r="F14" s="236">
        <f t="shared" si="4"/>
        <v>7.6806740816261376E-2</v>
      </c>
      <c r="G14" s="219">
        <v>21</v>
      </c>
      <c r="H14" s="222">
        <v>6</v>
      </c>
      <c r="I14" s="223" t="s">
        <v>59</v>
      </c>
      <c r="J14" s="238">
        <f>+VLOOKUP(G14,'[2]FTO-NF-001_ActivoFid'!$B$21:$AH$53,33,0)</f>
        <v>10789482.390000001</v>
      </c>
      <c r="K14" s="238">
        <f>+VLOOKUP(G14,'[2]FTO-NF-001_ActivoFid'!$B$58:$AH$90,33,0)</f>
        <v>75772.72</v>
      </c>
      <c r="L14" s="238">
        <f>+VLOOKUP(G14,'[2]FTO-NF-001_ActivoFid'!$B$95:$AH$127,33,0)</f>
        <v>664868.23</v>
      </c>
      <c r="M14" s="238">
        <f>+VLOOKUP(G14,'[2]FTO-NF-001_ActivoFid'!$B$132:$AH$164,33,0)</f>
        <v>1713605.72</v>
      </c>
      <c r="N14" s="238">
        <f>+VLOOKUP(G14,'[2]FTO-NF-001_ActivoFid'!$B$168:$AH$200,33,0)</f>
        <v>3018359.14</v>
      </c>
      <c r="O14" s="238">
        <f>+VLOOKUP(G14,'[2]FTO-NF-001_ActivoFid'!$B$204:$AH$236,33,0)</f>
        <v>16307804.17</v>
      </c>
      <c r="P14" s="238">
        <f>+VLOOKUP(G14,'[2]FTO-NF-001_ActivoFid'!$B$240:$AH$272,33,0)</f>
        <v>0</v>
      </c>
      <c r="Q14" s="238">
        <f>+VLOOKUP(G14,'[2]FTO-NF-001_ActivoFid'!$B$312:$AH$344,33,0)</f>
        <v>672665.77</v>
      </c>
      <c r="R14" s="116">
        <f t="shared" si="0"/>
        <v>33242558.140000004</v>
      </c>
      <c r="S14">
        <v>21</v>
      </c>
      <c r="T14" s="237">
        <v>6</v>
      </c>
      <c r="U14" s="10" t="s">
        <v>59</v>
      </c>
      <c r="V14" s="238">
        <v>33182972.729999997</v>
      </c>
      <c r="W14" s="175">
        <v>33250644.009683039</v>
      </c>
      <c r="X14" s="175">
        <v>33242558.140000004</v>
      </c>
      <c r="Y14" s="176">
        <f t="shared" si="1"/>
        <v>1.7956622055785854E-3</v>
      </c>
      <c r="Z14" s="176">
        <f t="shared" si="2"/>
        <v>-2.4317934054696178E-4</v>
      </c>
      <c r="AA14" s="239">
        <f t="shared" si="3"/>
        <v>6.74372096063411E-2</v>
      </c>
    </row>
    <row r="15" spans="2:27" x14ac:dyDescent="0.3">
      <c r="C15" s="235" t="s">
        <v>239</v>
      </c>
      <c r="D15" s="186">
        <v>10501556.57</v>
      </c>
      <c r="E15" s="186">
        <v>13725948.259999998</v>
      </c>
      <c r="F15" s="236">
        <f t="shared" si="4"/>
        <v>0.30703940587352352</v>
      </c>
      <c r="G15" s="219">
        <v>42</v>
      </c>
      <c r="H15" s="222">
        <v>7</v>
      </c>
      <c r="I15" s="223" t="s">
        <v>57</v>
      </c>
      <c r="J15" s="238">
        <f>+VLOOKUP(G15,'[2]FTO-NF-001_ActivoFid'!$B$21:$AH$53,33,0)</f>
        <v>5511866.2599999998</v>
      </c>
      <c r="K15" s="238">
        <f>+VLOOKUP(G15,'[2]FTO-NF-001_ActivoFid'!$B$58:$AH$90,33,0)</f>
        <v>1013612.98</v>
      </c>
      <c r="L15" s="238">
        <f>+VLOOKUP(G15,'[2]FTO-NF-001_ActivoFid'!$B$95:$AH$127,33,0)</f>
        <v>4627137.5599999996</v>
      </c>
      <c r="M15" s="238">
        <f>+VLOOKUP(G15,'[2]FTO-NF-001_ActivoFid'!$B$132:$AH$164,33,0)</f>
        <v>2605991.23</v>
      </c>
      <c r="N15" s="238">
        <f>+VLOOKUP(G15,'[2]FTO-NF-001_ActivoFid'!$B$168:$AH$200,33,0)</f>
        <v>4780940.22</v>
      </c>
      <c r="O15" s="238">
        <f>+VLOOKUP(G15,'[2]FTO-NF-001_ActivoFid'!$B$204:$AH$236,33,0)</f>
        <v>1055178.99</v>
      </c>
      <c r="P15" s="238">
        <f>+VLOOKUP(G15,'[2]FTO-NF-001_ActivoFid'!$B$240:$AH$272,33,0)</f>
        <v>1449275.6</v>
      </c>
      <c r="Q15" s="238">
        <f>+VLOOKUP(G15,'[2]FTO-NF-001_ActivoFid'!$B$312:$AH$344,33,0)</f>
        <v>0</v>
      </c>
      <c r="R15" s="116">
        <f t="shared" si="0"/>
        <v>21044002.84</v>
      </c>
      <c r="S15">
        <v>42</v>
      </c>
      <c r="T15" s="237">
        <v>7</v>
      </c>
      <c r="U15" s="10" t="s">
        <v>57</v>
      </c>
      <c r="V15" s="238">
        <v>18017124.549999997</v>
      </c>
      <c r="W15" s="175">
        <v>20826359.21769825</v>
      </c>
      <c r="X15" s="175">
        <v>21044002.84</v>
      </c>
      <c r="Y15" s="176">
        <f t="shared" si="1"/>
        <v>0.16800007579455856</v>
      </c>
      <c r="Z15" s="176">
        <f t="shared" si="2"/>
        <v>1.0450392218184446E-2</v>
      </c>
      <c r="AA15" s="239">
        <f t="shared" si="3"/>
        <v>4.2690722672449451E-2</v>
      </c>
    </row>
    <row r="16" spans="2:27" x14ac:dyDescent="0.3">
      <c r="B16" s="4"/>
      <c r="C16" s="235" t="s">
        <v>240</v>
      </c>
      <c r="D16" s="186">
        <v>1951991.84</v>
      </c>
      <c r="E16" s="186">
        <v>2247340.19</v>
      </c>
      <c r="F16" s="236">
        <f t="shared" si="4"/>
        <v>0.1513061396814035</v>
      </c>
      <c r="G16" s="219">
        <v>20</v>
      </c>
      <c r="H16" s="222">
        <v>8</v>
      </c>
      <c r="I16" s="223" t="s">
        <v>58</v>
      </c>
      <c r="J16" s="238">
        <f>+VLOOKUP(G16,'[2]FTO-NF-001_ActivoFid'!$B$21:$AH$53,33,0)</f>
        <v>11018814.24</v>
      </c>
      <c r="K16" s="238">
        <f>+VLOOKUP(G16,'[2]FTO-NF-001_ActivoFid'!$B$58:$AH$90,33,0)</f>
        <v>66657.94</v>
      </c>
      <c r="L16" s="238">
        <f>+VLOOKUP(G16,'[2]FTO-NF-001_ActivoFid'!$B$95:$AH$127,33,0)</f>
        <v>1947537.17</v>
      </c>
      <c r="M16" s="238">
        <f>+VLOOKUP(G16,'[2]FTO-NF-001_ActivoFid'!$B$132:$AH$164,33,0)</f>
        <v>1742797.06</v>
      </c>
      <c r="N16" s="238">
        <f>+VLOOKUP(G16,'[2]FTO-NF-001_ActivoFid'!$B$168:$AH$200,33,0)</f>
        <v>2126689.0299999998</v>
      </c>
      <c r="O16" s="238">
        <f>+VLOOKUP(G16,'[2]FTO-NF-001_ActivoFid'!$B$204:$AH$236,33,0)</f>
        <v>3305.96</v>
      </c>
      <c r="P16" s="238">
        <f>+VLOOKUP(G16,'[2]FTO-NF-001_ActivoFid'!$B$240:$AH$272,33,0)</f>
        <v>0</v>
      </c>
      <c r="Q16" s="238">
        <f>+VLOOKUP(G16,'[2]FTO-NF-001_ActivoFid'!$B$312:$AH$344,33,0)</f>
        <v>941297.71</v>
      </c>
      <c r="R16" s="116">
        <f t="shared" si="0"/>
        <v>17847099.110000003</v>
      </c>
      <c r="S16">
        <v>20</v>
      </c>
      <c r="T16" s="237">
        <v>8</v>
      </c>
      <c r="U16" s="10" t="s">
        <v>58</v>
      </c>
      <c r="V16" s="238">
        <v>16030886.530000001</v>
      </c>
      <c r="W16" s="175">
        <v>17737337.464381859</v>
      </c>
      <c r="X16" s="175">
        <v>17847099.110000003</v>
      </c>
      <c r="Y16" s="176">
        <f t="shared" si="1"/>
        <v>0.11329458146941307</v>
      </c>
      <c r="Z16" s="176">
        <f t="shared" si="2"/>
        <v>6.1881692130261179E-3</v>
      </c>
      <c r="AA16" s="239">
        <f t="shared" si="3"/>
        <v>3.6205353344873889E-2</v>
      </c>
    </row>
    <row r="17" spans="2:27" x14ac:dyDescent="0.3">
      <c r="B17" s="4"/>
      <c r="C17" s="213" t="s">
        <v>38</v>
      </c>
      <c r="D17" s="214">
        <v>469091816.47999996</v>
      </c>
      <c r="E17" s="214">
        <v>492940890.26000005</v>
      </c>
      <c r="F17" s="215">
        <f t="shared" si="4"/>
        <v>5.0840950411286778E-2</v>
      </c>
      <c r="G17" s="219">
        <v>23</v>
      </c>
      <c r="H17" s="222">
        <v>9</v>
      </c>
      <c r="I17" s="223" t="s">
        <v>206</v>
      </c>
      <c r="J17" s="238">
        <f>+VLOOKUP(G17,'[2]FTO-NF-001_ActivoFid'!$B$21:$AH$53,33,0)</f>
        <v>2641748.2599999998</v>
      </c>
      <c r="K17" s="238">
        <f>+VLOOKUP(G17,'[2]FTO-NF-001_ActivoFid'!$B$58:$AH$90,33,0)</f>
        <v>937049.97</v>
      </c>
      <c r="L17" s="238">
        <f>+VLOOKUP(G17,'[2]FTO-NF-001_ActivoFid'!$B$95:$AH$127,33,0)</f>
        <v>2615342.77</v>
      </c>
      <c r="M17" s="238">
        <f>+VLOOKUP(G17,'[2]FTO-NF-001_ActivoFid'!$B$132:$AH$164,33,0)</f>
        <v>7828307.8600000003</v>
      </c>
      <c r="N17" s="238">
        <f>+VLOOKUP(G17,'[2]FTO-NF-001_ActivoFid'!$B$168:$AH$200,33,0)</f>
        <v>1008980.63</v>
      </c>
      <c r="O17" s="238">
        <f>+VLOOKUP(G17,'[2]FTO-NF-001_ActivoFid'!$B$204:$AH$236,33,0)</f>
        <v>0</v>
      </c>
      <c r="P17" s="238">
        <f>+VLOOKUP(G17,'[2]FTO-NF-001_ActivoFid'!$B$240:$AH$272,33,0)</f>
        <v>2534.0500000000002</v>
      </c>
      <c r="Q17" s="238">
        <f>+VLOOKUP(G17,'[2]FTO-NF-001_ActivoFid'!$B$312:$AH$344,33,0)</f>
        <v>37947.26</v>
      </c>
      <c r="R17" s="116">
        <f t="shared" si="0"/>
        <v>15071910.800000001</v>
      </c>
      <c r="S17">
        <v>23</v>
      </c>
      <c r="T17" s="237">
        <v>9</v>
      </c>
      <c r="U17" s="10" t="s">
        <v>206</v>
      </c>
      <c r="V17" s="238">
        <v>11508036.210000001</v>
      </c>
      <c r="W17" s="175">
        <v>14078205.172743252</v>
      </c>
      <c r="X17" s="175">
        <v>15071910.800000001</v>
      </c>
      <c r="Y17" s="176">
        <f t="shared" si="1"/>
        <v>0.30968572960373053</v>
      </c>
      <c r="Z17" s="176">
        <f t="shared" si="2"/>
        <v>7.0584681432307672E-2</v>
      </c>
      <c r="AA17" s="239">
        <f t="shared" si="3"/>
        <v>3.0575493122614303E-2</v>
      </c>
    </row>
    <row r="18" spans="2:27" x14ac:dyDescent="0.3">
      <c r="B18" s="4"/>
      <c r="C18" s="107" t="s">
        <v>27</v>
      </c>
      <c r="D18" s="6"/>
      <c r="E18" s="6"/>
      <c r="F18" s="6"/>
      <c r="G18" s="219">
        <v>3</v>
      </c>
      <c r="H18" s="222">
        <v>10</v>
      </c>
      <c r="I18" s="223" t="s">
        <v>61</v>
      </c>
      <c r="J18" s="238">
        <f>+VLOOKUP(G18,'[2]FTO-NF-001_ActivoFid'!$B$21:$AH$53,33,0)</f>
        <v>2155612.17</v>
      </c>
      <c r="K18" s="238">
        <f>+VLOOKUP(G18,'[2]FTO-NF-001_ActivoFid'!$B$58:$AH$90,33,0)</f>
        <v>80824.13</v>
      </c>
      <c r="L18" s="238">
        <f>+VLOOKUP(G18,'[2]FTO-NF-001_ActivoFid'!$B$95:$AH$127,33,0)</f>
        <v>340633.04</v>
      </c>
      <c r="M18" s="238">
        <f>+VLOOKUP(G18,'[2]FTO-NF-001_ActivoFid'!$B$132:$AH$164,33,0)</f>
        <v>1239650.8899999999</v>
      </c>
      <c r="N18" s="238">
        <f>+VLOOKUP(G18,'[2]FTO-NF-001_ActivoFid'!$B$168:$AH$200,33,0)</f>
        <v>4429833.22</v>
      </c>
      <c r="O18" s="238">
        <f>+VLOOKUP(G18,'[2]FTO-NF-001_ActivoFid'!$B$204:$AH$236,33,0)</f>
        <v>2090721.96</v>
      </c>
      <c r="P18" s="238">
        <f>+VLOOKUP(G18,'[2]FTO-NF-001_ActivoFid'!$B$240:$AH$272,33,0)</f>
        <v>0</v>
      </c>
      <c r="Q18" s="238">
        <f>+VLOOKUP(G18,'[2]FTO-NF-001_ActivoFid'!$B$312:$AH$344,33,0)</f>
        <v>0</v>
      </c>
      <c r="R18" s="116">
        <f t="shared" si="0"/>
        <v>10337275.41</v>
      </c>
      <c r="S18">
        <v>3</v>
      </c>
      <c r="T18" s="237">
        <v>10</v>
      </c>
      <c r="U18" s="10" t="s">
        <v>61</v>
      </c>
      <c r="V18" s="238">
        <v>8606124.0399999991</v>
      </c>
      <c r="W18" s="175">
        <v>10318018.365552541</v>
      </c>
      <c r="X18" s="175">
        <v>10337275.41</v>
      </c>
      <c r="Y18" s="176">
        <f t="shared" si="1"/>
        <v>0.20115343004049957</v>
      </c>
      <c r="Z18" s="176">
        <f t="shared" si="2"/>
        <v>1.8663510535850136E-3</v>
      </c>
      <c r="AA18" s="239">
        <f t="shared" si="3"/>
        <v>2.0970618616255671E-2</v>
      </c>
    </row>
    <row r="19" spans="2:27" x14ac:dyDescent="0.3">
      <c r="B19" s="4"/>
      <c r="C19" s="51" t="s">
        <v>111</v>
      </c>
      <c r="D19" s="52"/>
      <c r="E19" s="52"/>
      <c r="F19" s="52"/>
      <c r="G19" s="219">
        <v>25</v>
      </c>
      <c r="H19" s="222">
        <v>11</v>
      </c>
      <c r="I19" s="223" t="s">
        <v>64</v>
      </c>
      <c r="J19" s="238">
        <f>+VLOOKUP(G19,'[2]FTO-NF-001_ActivoFid'!$B$21:$AH$53,33,0)</f>
        <v>4631147.4400000004</v>
      </c>
      <c r="K19" s="238">
        <f>+VLOOKUP(G19,'[2]FTO-NF-001_ActivoFid'!$B$58:$AH$90,33,0)</f>
        <v>128206.12</v>
      </c>
      <c r="L19" s="238">
        <f>+VLOOKUP(G19,'[2]FTO-NF-001_ActivoFid'!$B$95:$AH$127,33,0)</f>
        <v>1679055.4</v>
      </c>
      <c r="M19" s="238">
        <f>+VLOOKUP(G19,'[2]FTO-NF-001_ActivoFid'!$B$132:$AH$164,33,0)</f>
        <v>1849569.32</v>
      </c>
      <c r="N19" s="238">
        <f>+VLOOKUP(G19,'[2]FTO-NF-001_ActivoFid'!$B$168:$AH$200,33,0)</f>
        <v>784029.38</v>
      </c>
      <c r="O19" s="238">
        <f>+VLOOKUP(G19,'[2]FTO-NF-001_ActivoFid'!$B$204:$AH$236,33,0)</f>
        <v>70241.45</v>
      </c>
      <c r="P19" s="238">
        <f>+VLOOKUP(G19,'[2]FTO-NF-001_ActivoFid'!$B$240:$AH$272,33,0)</f>
        <v>0</v>
      </c>
      <c r="Q19" s="238">
        <f>+VLOOKUP(G19,'[2]FTO-NF-001_ActivoFid'!$B$312:$AH$344,33,0)</f>
        <v>148853.73000000001</v>
      </c>
      <c r="R19" s="116">
        <f t="shared" si="0"/>
        <v>9291102.8400000017</v>
      </c>
      <c r="S19">
        <v>25</v>
      </c>
      <c r="T19" s="174">
        <v>11</v>
      </c>
      <c r="U19" s="10" t="s">
        <v>64</v>
      </c>
      <c r="V19" s="238">
        <v>8576793.3699999992</v>
      </c>
      <c r="W19" s="175">
        <v>9251675.97822804</v>
      </c>
      <c r="X19" s="175">
        <v>9291102.8400000017</v>
      </c>
      <c r="Y19" s="176">
        <f t="shared" si="1"/>
        <v>8.3283977960635358E-2</v>
      </c>
      <c r="Z19" s="176">
        <f t="shared" si="2"/>
        <v>4.2615912905665798E-3</v>
      </c>
      <c r="AA19" s="177">
        <f t="shared" si="3"/>
        <v>1.8848310261093255E-2</v>
      </c>
    </row>
    <row r="20" spans="2:27" x14ac:dyDescent="0.3">
      <c r="B20" s="4"/>
      <c r="G20" s="219">
        <v>40</v>
      </c>
      <c r="H20" s="222">
        <v>12</v>
      </c>
      <c r="I20" s="223" t="s">
        <v>70</v>
      </c>
      <c r="J20" s="238">
        <f>+VLOOKUP(G20,'[2]FTO-NF-001_ActivoFid'!$B$21:$AH$53,33,0)</f>
        <v>1876661.37</v>
      </c>
      <c r="K20" s="238">
        <f>+VLOOKUP(G20,'[2]FTO-NF-001_ActivoFid'!$B$58:$AH$90,33,0)</f>
        <v>0</v>
      </c>
      <c r="L20" s="238">
        <f>+VLOOKUP(G20,'[2]FTO-NF-001_ActivoFid'!$B$95:$AH$127,33,0)</f>
        <v>36616.61</v>
      </c>
      <c r="M20" s="238">
        <f>+VLOOKUP(G20,'[2]FTO-NF-001_ActivoFid'!$B$132:$AH$164,33,0)</f>
        <v>23001.5</v>
      </c>
      <c r="N20" s="238">
        <f>+VLOOKUP(G20,'[2]FTO-NF-001_ActivoFid'!$B$168:$AH$200,33,0)</f>
        <v>147989.06</v>
      </c>
      <c r="O20" s="238">
        <f>+VLOOKUP(G20,'[2]FTO-NF-001_ActivoFid'!$B$204:$AH$236,33,0)</f>
        <v>6070038</v>
      </c>
      <c r="P20" s="238">
        <f>+VLOOKUP(G20,'[2]FTO-NF-001_ActivoFid'!$B$240:$AH$272,33,0)</f>
        <v>0</v>
      </c>
      <c r="Q20" s="238">
        <f>+VLOOKUP(G20,'[2]FTO-NF-001_ActivoFid'!$B$312:$AH$344,33,0)</f>
        <v>46612.88</v>
      </c>
      <c r="R20" s="116">
        <f t="shared" si="0"/>
        <v>8200919.4199999999</v>
      </c>
      <c r="S20">
        <v>40</v>
      </c>
      <c r="T20" s="174">
        <v>12</v>
      </c>
      <c r="U20" s="10" t="s">
        <v>70</v>
      </c>
      <c r="V20" s="238">
        <v>7517646.6800000006</v>
      </c>
      <c r="W20" s="175">
        <v>8206160.2140465695</v>
      </c>
      <c r="X20" s="175">
        <v>8200919.4199999999</v>
      </c>
      <c r="Y20" s="176">
        <f t="shared" si="1"/>
        <v>9.0889179697388967E-2</v>
      </c>
      <c r="Z20" s="176">
        <f t="shared" si="2"/>
        <v>-6.3864144860337202E-4</v>
      </c>
      <c r="AA20" s="177">
        <f t="shared" si="3"/>
        <v>1.6636719700154016E-2</v>
      </c>
    </row>
    <row r="21" spans="2:27" x14ac:dyDescent="0.3">
      <c r="B21" s="4"/>
      <c r="C21" s="6"/>
      <c r="E21" s="52"/>
      <c r="F21" s="52"/>
      <c r="G21" s="219">
        <v>59</v>
      </c>
      <c r="H21" s="222">
        <v>13</v>
      </c>
      <c r="I21" s="223" t="s">
        <v>67</v>
      </c>
      <c r="J21" s="238">
        <f>+VLOOKUP(G21,'[2]FTO-NF-001_ActivoFid'!$B$21:$AH$53,33,0)</f>
        <v>3373800.34</v>
      </c>
      <c r="K21" s="238">
        <f>+VLOOKUP(G21,'[2]FTO-NF-001_ActivoFid'!$B$58:$AH$90,33,0)</f>
        <v>208760.84</v>
      </c>
      <c r="L21" s="238">
        <f>+VLOOKUP(G21,'[2]FTO-NF-001_ActivoFid'!$B$95:$AH$127,33,0)</f>
        <v>2062530.72</v>
      </c>
      <c r="M21" s="238">
        <f>+VLOOKUP(G21,'[2]FTO-NF-001_ActivoFid'!$B$132:$AH$164,33,0)</f>
        <v>996691.25</v>
      </c>
      <c r="N21" s="238">
        <f>+VLOOKUP(G21,'[2]FTO-NF-001_ActivoFid'!$B$168:$AH$200,33,0)</f>
        <v>553346.22</v>
      </c>
      <c r="O21" s="238">
        <f>+VLOOKUP(G21,'[2]FTO-NF-001_ActivoFid'!$B$204:$AH$236,33,0)</f>
        <v>0</v>
      </c>
      <c r="P21" s="238">
        <f>+VLOOKUP(G21,'[2]FTO-NF-001_ActivoFid'!$B$240:$AH$272,33,0)</f>
        <v>30914.39</v>
      </c>
      <c r="Q21" s="238">
        <f>+VLOOKUP(G21,'[2]FTO-NF-001_ActivoFid'!$B$312:$AH$344,33,0)</f>
        <v>0</v>
      </c>
      <c r="R21" s="116">
        <f t="shared" si="0"/>
        <v>7226043.7599999988</v>
      </c>
      <c r="S21">
        <v>59</v>
      </c>
      <c r="T21" s="174">
        <v>13</v>
      </c>
      <c r="U21" s="10" t="s">
        <v>67</v>
      </c>
      <c r="V21" s="238">
        <v>4544020.5300000012</v>
      </c>
      <c r="W21" s="175">
        <v>6867293.7746832492</v>
      </c>
      <c r="X21" s="175">
        <v>7226043.7599999988</v>
      </c>
      <c r="Y21" s="176">
        <f t="shared" si="1"/>
        <v>0.59023131878323554</v>
      </c>
      <c r="Z21" s="176">
        <f t="shared" si="2"/>
        <v>5.2240372567037507E-2</v>
      </c>
      <c r="AA21" s="177">
        <f t="shared" si="3"/>
        <v>1.4659047165246622E-2</v>
      </c>
    </row>
    <row r="22" spans="2:27" x14ac:dyDescent="0.3">
      <c r="B22" s="4"/>
      <c r="C22" s="6"/>
      <c r="D22" s="6"/>
      <c r="E22" s="52"/>
      <c r="F22" s="52"/>
      <c r="G22" s="219">
        <v>4</v>
      </c>
      <c r="H22" s="222">
        <v>14</v>
      </c>
      <c r="I22" s="223" t="s">
        <v>207</v>
      </c>
      <c r="J22" s="238">
        <f>+VLOOKUP(G22,'[2]FTO-NF-001_ActivoFid'!$B$21:$AH$53,33,0)</f>
        <v>45512</v>
      </c>
      <c r="K22" s="238">
        <f>+VLOOKUP(G22,'[2]FTO-NF-001_ActivoFid'!$B$58:$AH$90,33,0)</f>
        <v>4864202</v>
      </c>
      <c r="L22" s="238">
        <f>+VLOOKUP(G22,'[2]FTO-NF-001_ActivoFid'!$B$95:$AH$127,33,0)</f>
        <v>123</v>
      </c>
      <c r="M22" s="238">
        <f>+VLOOKUP(G22,'[2]FTO-NF-001_ActivoFid'!$B$132:$AH$164,33,0)</f>
        <v>29283</v>
      </c>
      <c r="N22" s="238">
        <f>+VLOOKUP(G22,'[2]FTO-NF-001_ActivoFid'!$B$168:$AH$200,33,0)</f>
        <v>0</v>
      </c>
      <c r="O22" s="238">
        <f>+VLOOKUP(G22,'[2]FTO-NF-001_ActivoFid'!$B$204:$AH$236,33,0)</f>
        <v>0</v>
      </c>
      <c r="P22" s="238">
        <f>+VLOOKUP(G22,'[2]FTO-NF-001_ActivoFid'!$B$240:$AH$272,33,0)</f>
        <v>0</v>
      </c>
      <c r="Q22" s="238">
        <f>+VLOOKUP(G22,'[2]FTO-NF-001_ActivoFid'!$B$312:$AH$344,33,0)</f>
        <v>0</v>
      </c>
      <c r="R22" s="116">
        <f t="shared" si="0"/>
        <v>4939120</v>
      </c>
      <c r="S22">
        <v>4</v>
      </c>
      <c r="T22" s="174">
        <v>14</v>
      </c>
      <c r="U22" s="10" t="s">
        <v>207</v>
      </c>
      <c r="V22" s="238">
        <v>3712835.7099999995</v>
      </c>
      <c r="W22" s="175">
        <v>5037643.8925355794</v>
      </c>
      <c r="X22" s="175">
        <v>4939120</v>
      </c>
      <c r="Y22" s="176">
        <f t="shared" si="1"/>
        <v>0.33028240024118949</v>
      </c>
      <c r="Z22" s="176">
        <f t="shared" si="2"/>
        <v>-1.9557534164247881E-2</v>
      </c>
      <c r="AA22" s="177">
        <f t="shared" si="3"/>
        <v>1.001970032835961E-2</v>
      </c>
    </row>
    <row r="23" spans="2:27" x14ac:dyDescent="0.3">
      <c r="B23" s="4"/>
      <c r="C23" s="6"/>
      <c r="D23" s="6"/>
      <c r="E23" s="52"/>
      <c r="F23" s="52"/>
      <c r="G23" s="219">
        <v>18</v>
      </c>
      <c r="H23" s="222">
        <v>15</v>
      </c>
      <c r="I23" s="223" t="s">
        <v>65</v>
      </c>
      <c r="J23" s="238">
        <f>+VLOOKUP(G23,'[2]FTO-NF-001_ActivoFid'!$B$21:$AH$53,33,0)</f>
        <v>1432240.92</v>
      </c>
      <c r="K23" s="238">
        <f>+VLOOKUP(G23,'[2]FTO-NF-001_ActivoFid'!$B$58:$AH$90,33,0)</f>
        <v>2239.5300000000002</v>
      </c>
      <c r="L23" s="238">
        <f>+VLOOKUP(G23,'[2]FTO-NF-001_ActivoFid'!$B$95:$AH$127,33,0)</f>
        <v>81624.990000000005</v>
      </c>
      <c r="M23" s="238">
        <f>+VLOOKUP(G23,'[2]FTO-NF-001_ActivoFid'!$B$132:$AH$164,33,0)</f>
        <v>782448.94</v>
      </c>
      <c r="N23" s="238">
        <f>+VLOOKUP(G23,'[2]FTO-NF-001_ActivoFid'!$B$168:$AH$200,33,0)</f>
        <v>624250.46</v>
      </c>
      <c r="O23" s="238">
        <f>+VLOOKUP(G23,'[2]FTO-NF-001_ActivoFid'!$B$204:$AH$236,33,0)</f>
        <v>942690.12</v>
      </c>
      <c r="P23" s="238">
        <f>+VLOOKUP(G23,'[2]FTO-NF-001_ActivoFid'!$B$240:$AH$272,33,0)</f>
        <v>121542.76</v>
      </c>
      <c r="Q23" s="238">
        <f>+VLOOKUP(G23,'[2]FTO-NF-001_ActivoFid'!$B$312:$AH$344,33,0)</f>
        <v>0</v>
      </c>
      <c r="R23" s="116">
        <f t="shared" si="0"/>
        <v>3987037.7199999997</v>
      </c>
      <c r="S23">
        <v>18</v>
      </c>
      <c r="T23" s="174">
        <v>15</v>
      </c>
      <c r="U23" s="10" t="s">
        <v>65</v>
      </c>
      <c r="V23" s="238">
        <v>3474091.97</v>
      </c>
      <c r="W23" s="175">
        <v>4033166.5850993101</v>
      </c>
      <c r="X23" s="175">
        <v>3987037.7199999997</v>
      </c>
      <c r="Y23" s="176">
        <f t="shared" si="1"/>
        <v>0.1476488689503519</v>
      </c>
      <c r="Z23" s="176">
        <f t="shared" si="2"/>
        <v>-1.143738155268248E-2</v>
      </c>
      <c r="AA23" s="177">
        <f t="shared" si="3"/>
        <v>8.0882673739990415E-3</v>
      </c>
    </row>
    <row r="24" spans="2:27" x14ac:dyDescent="0.3">
      <c r="B24" s="4"/>
      <c r="C24" s="6"/>
      <c r="D24" s="6"/>
      <c r="E24" s="52"/>
      <c r="F24" s="52"/>
      <c r="G24" s="219">
        <v>34</v>
      </c>
      <c r="H24" s="222">
        <v>16</v>
      </c>
      <c r="I24" s="223" t="s">
        <v>223</v>
      </c>
      <c r="J24" s="238">
        <f>+VLOOKUP(G24,'[2]FTO-NF-001_ActivoFid'!$B$21:$AH$53,33,0)</f>
        <v>711687</v>
      </c>
      <c r="K24" s="238">
        <f>+VLOOKUP(G24,'[2]FTO-NF-001_ActivoFid'!$B$58:$AH$90,33,0)</f>
        <v>34883</v>
      </c>
      <c r="L24" s="238">
        <f>+VLOOKUP(G24,'[2]FTO-NF-001_ActivoFid'!$B$95:$AH$127,33,0)</f>
        <v>7872</v>
      </c>
      <c r="M24" s="238">
        <f>+VLOOKUP(G24,'[2]FTO-NF-001_ActivoFid'!$B$132:$AH$164,33,0)</f>
        <v>2321281</v>
      </c>
      <c r="N24" s="238">
        <f>+VLOOKUP(G24,'[2]FTO-NF-001_ActivoFid'!$B$168:$AH$200,33,0)</f>
        <v>636189</v>
      </c>
      <c r="O24" s="238">
        <f>+VLOOKUP(G24,'[2]FTO-NF-001_ActivoFid'!$B$204:$AH$236,33,0)</f>
        <v>0</v>
      </c>
      <c r="P24" s="238">
        <f>+VLOOKUP(G24,'[2]FTO-NF-001_ActivoFid'!$B$240:$AH$272,33,0)</f>
        <v>46961</v>
      </c>
      <c r="Q24" s="238">
        <f>+VLOOKUP(G24,'[2]FTO-NF-001_ActivoFid'!$B$312:$AH$344,33,0)</f>
        <v>0</v>
      </c>
      <c r="R24" s="116">
        <f t="shared" si="0"/>
        <v>3758873</v>
      </c>
      <c r="S24">
        <v>34</v>
      </c>
      <c r="T24" s="174">
        <v>16</v>
      </c>
      <c r="U24" s="10" t="s">
        <v>223</v>
      </c>
      <c r="V24" s="238">
        <v>3192492.44</v>
      </c>
      <c r="W24" s="175">
        <v>3842521.8601230397</v>
      </c>
      <c r="X24" s="175">
        <v>3758873</v>
      </c>
      <c r="Y24" s="176">
        <f t="shared" si="1"/>
        <v>0.17741014916859132</v>
      </c>
      <c r="Z24" s="176">
        <f t="shared" si="2"/>
        <v>-2.1769260701189896E-2</v>
      </c>
      <c r="AA24" s="177">
        <f t="shared" si="3"/>
        <v>7.6254031147981963E-3</v>
      </c>
    </row>
    <row r="25" spans="2:27" x14ac:dyDescent="0.3">
      <c r="B25" s="4"/>
      <c r="C25" s="6"/>
      <c r="D25" s="6"/>
      <c r="E25" s="52"/>
      <c r="F25" s="52"/>
      <c r="G25" s="219">
        <v>7</v>
      </c>
      <c r="H25" s="222">
        <v>17</v>
      </c>
      <c r="I25" s="223" t="s">
        <v>66</v>
      </c>
      <c r="J25" s="238">
        <f>+VLOOKUP(G25,'[2]FTO-NF-001_ActivoFid'!$B$21:$AH$53,33,0)</f>
        <v>47909</v>
      </c>
      <c r="K25" s="238">
        <f>+VLOOKUP(G25,'[2]FTO-NF-001_ActivoFid'!$B$58:$AH$90,33,0)</f>
        <v>2429476</v>
      </c>
      <c r="L25" s="238">
        <f>+VLOOKUP(G25,'[2]FTO-NF-001_ActivoFid'!$B$95:$AH$127,33,0)</f>
        <v>0</v>
      </c>
      <c r="M25" s="238">
        <f>+VLOOKUP(G25,'[2]FTO-NF-001_ActivoFid'!$B$132:$AH$164,33,0)</f>
        <v>0</v>
      </c>
      <c r="N25" s="238">
        <f>+VLOOKUP(G25,'[2]FTO-NF-001_ActivoFid'!$B$168:$AH$200,33,0)</f>
        <v>880499.03</v>
      </c>
      <c r="O25" s="238">
        <f>+VLOOKUP(G25,'[2]FTO-NF-001_ActivoFid'!$B$204:$AH$236,33,0)</f>
        <v>89114</v>
      </c>
      <c r="P25" s="238">
        <f>+VLOOKUP(G25,'[2]FTO-NF-001_ActivoFid'!$B$240:$AH$272,33,0)</f>
        <v>0</v>
      </c>
      <c r="Q25" s="238">
        <f>+VLOOKUP(G25,'[2]FTO-NF-001_ActivoFid'!$B$312:$AH$344,33,0)</f>
        <v>0</v>
      </c>
      <c r="R25" s="116">
        <f t="shared" si="0"/>
        <v>3446998.0300000003</v>
      </c>
      <c r="S25">
        <v>7</v>
      </c>
      <c r="T25" s="174">
        <v>17</v>
      </c>
      <c r="U25" s="10" t="s">
        <v>66</v>
      </c>
      <c r="V25" s="238">
        <v>2212520.88</v>
      </c>
      <c r="W25" s="175">
        <v>3566059.1973699601</v>
      </c>
      <c r="X25" s="175">
        <v>3446998.0300000003</v>
      </c>
      <c r="Y25" s="176">
        <f t="shared" si="1"/>
        <v>0.55795050847158589</v>
      </c>
      <c r="Z25" s="176">
        <f t="shared" si="2"/>
        <v>-3.3387322189651236E-2</v>
      </c>
      <c r="AA25" s="177">
        <f t="shared" si="3"/>
        <v>6.9927208274036525E-3</v>
      </c>
    </row>
    <row r="26" spans="2:27" x14ac:dyDescent="0.3">
      <c r="B26" s="4"/>
      <c r="C26" s="6"/>
      <c r="D26" s="6"/>
      <c r="E26" s="52"/>
      <c r="F26" s="52"/>
      <c r="G26" s="219">
        <v>60</v>
      </c>
      <c r="H26" s="222">
        <v>18</v>
      </c>
      <c r="I26" s="223" t="s">
        <v>78</v>
      </c>
      <c r="J26" s="238">
        <f>+VLOOKUP(G26,'[2]FTO-NF-001_ActivoFid'!$B$21:$AH$53,33,0)</f>
        <v>0</v>
      </c>
      <c r="K26" s="238">
        <f>+VLOOKUP(G26,'[2]FTO-NF-001_ActivoFid'!$B$58:$AH$90,33,0)</f>
        <v>2860696.42</v>
      </c>
      <c r="L26" s="238">
        <f>+VLOOKUP(G26,'[2]FTO-NF-001_ActivoFid'!$B$95:$AH$127,33,0)</f>
        <v>0</v>
      </c>
      <c r="M26" s="238">
        <f>+VLOOKUP(G26,'[2]FTO-NF-001_ActivoFid'!$B$132:$AH$164,33,0)</f>
        <v>0</v>
      </c>
      <c r="N26" s="238">
        <f>+VLOOKUP(G26,'[2]FTO-NF-001_ActivoFid'!$B$168:$AH$200,33,0)</f>
        <v>0</v>
      </c>
      <c r="O26" s="238">
        <f>+VLOOKUP(G26,'[2]FTO-NF-001_ActivoFid'!$B$204:$AH$236,33,0)</f>
        <v>0</v>
      </c>
      <c r="P26" s="238">
        <f>+VLOOKUP(G26,'[2]FTO-NF-001_ActivoFid'!$B$240:$AH$272,33,0)</f>
        <v>0</v>
      </c>
      <c r="Q26" s="238">
        <f>+VLOOKUP(G26,'[2]FTO-NF-001_ActivoFid'!$B$312:$AH$344,33,0)</f>
        <v>0</v>
      </c>
      <c r="R26" s="116">
        <f t="shared" si="0"/>
        <v>2860696.42</v>
      </c>
      <c r="S26">
        <v>60</v>
      </c>
      <c r="T26" s="174">
        <v>19</v>
      </c>
      <c r="U26" s="10" t="s">
        <v>78</v>
      </c>
      <c r="V26" s="238">
        <v>1575778.77</v>
      </c>
      <c r="W26" s="175">
        <v>2860696.4237938798</v>
      </c>
      <c r="X26" s="175">
        <v>2860696.42</v>
      </c>
      <c r="Y26" s="176">
        <f t="shared" si="1"/>
        <v>0.81541754113110687</v>
      </c>
      <c r="Z26" s="176">
        <f t="shared" si="2"/>
        <v>-1.3262084763709936E-9</v>
      </c>
      <c r="AA26" s="177">
        <f t="shared" si="3"/>
        <v>5.8033254625947861E-3</v>
      </c>
    </row>
    <row r="27" spans="2:27" x14ac:dyDescent="0.3">
      <c r="B27" s="4"/>
      <c r="C27" s="6"/>
      <c r="D27" s="6"/>
      <c r="E27" s="52"/>
      <c r="F27" s="52"/>
      <c r="G27" s="219">
        <v>6</v>
      </c>
      <c r="H27" s="222">
        <v>19</v>
      </c>
      <c r="I27" s="223" t="s">
        <v>68</v>
      </c>
      <c r="J27" s="238">
        <f>+VLOOKUP(G27,'[2]FTO-NF-001_ActivoFid'!$B$21:$AH$53,33,0)</f>
        <v>547330.81999999995</v>
      </c>
      <c r="K27" s="238">
        <f>+VLOOKUP(G27,'[2]FTO-NF-001_ActivoFid'!$B$58:$AH$90,33,0)</f>
        <v>430160.07</v>
      </c>
      <c r="L27" s="238">
        <f>+VLOOKUP(G27,'[2]FTO-NF-001_ActivoFid'!$B$95:$AH$127,33,0)</f>
        <v>656231.93999999994</v>
      </c>
      <c r="M27" s="238">
        <f>+VLOOKUP(G27,'[2]FTO-NF-001_ActivoFid'!$B$132:$AH$164,33,0)</f>
        <v>512231.98</v>
      </c>
      <c r="N27" s="238">
        <f>+VLOOKUP(G27,'[2]FTO-NF-001_ActivoFid'!$B$168:$AH$200,33,0)</f>
        <v>689558.09</v>
      </c>
      <c r="O27" s="238">
        <f>+VLOOKUP(G27,'[2]FTO-NF-001_ActivoFid'!$B$204:$AH$236,33,0)</f>
        <v>0</v>
      </c>
      <c r="P27" s="238">
        <f>+VLOOKUP(G27,'[2]FTO-NF-001_ActivoFid'!$B$240:$AH$272,33,0)</f>
        <v>0</v>
      </c>
      <c r="Q27" s="238">
        <f>+VLOOKUP(G27,'[2]FTO-NF-001_ActivoFid'!$B$312:$AH$344,33,0)</f>
        <v>0</v>
      </c>
      <c r="R27" s="116">
        <f t="shared" si="0"/>
        <v>2835512.8999999994</v>
      </c>
      <c r="S27">
        <v>6</v>
      </c>
      <c r="T27" s="174">
        <v>20</v>
      </c>
      <c r="U27" s="10" t="s">
        <v>68</v>
      </c>
      <c r="V27" s="238">
        <v>2099745.77</v>
      </c>
      <c r="W27" s="175">
        <v>2807970.6801139899</v>
      </c>
      <c r="X27" s="240">
        <v>2835512.8999999994</v>
      </c>
      <c r="Y27" s="176">
        <f t="shared" si="1"/>
        <v>0.35040772102615048</v>
      </c>
      <c r="Z27" s="176">
        <f t="shared" si="2"/>
        <v>9.8085852822691333E-3</v>
      </c>
      <c r="AA27" s="177">
        <f t="shared" si="3"/>
        <v>5.7522371465358003E-3</v>
      </c>
    </row>
    <row r="28" spans="2:27" x14ac:dyDescent="0.3">
      <c r="B28" s="4"/>
      <c r="C28" s="6"/>
      <c r="D28" s="6"/>
      <c r="E28" s="52"/>
      <c r="F28" s="52"/>
      <c r="G28" s="219">
        <v>62</v>
      </c>
      <c r="H28" s="222">
        <v>20</v>
      </c>
      <c r="I28" s="223" t="s">
        <v>154</v>
      </c>
      <c r="J28" s="238">
        <f>+VLOOKUP(G28,'[2]FTO-NF-001_ActivoFid'!$B$21:$AH$53,33,0)</f>
        <v>2597198.13</v>
      </c>
      <c r="K28" s="238">
        <f>+VLOOKUP(G28,'[2]FTO-NF-001_ActivoFid'!$B$58:$AH$90,33,0)</f>
        <v>12560.82</v>
      </c>
      <c r="L28" s="238">
        <f>+VLOOKUP(G28,'[2]FTO-NF-001_ActivoFid'!$B$95:$AH$127,33,0)</f>
        <v>0</v>
      </c>
      <c r="M28" s="238">
        <f>+VLOOKUP(G28,'[2]FTO-NF-001_ActivoFid'!$B$132:$AH$164,33,0)</f>
        <v>2292.81</v>
      </c>
      <c r="N28" s="238">
        <f>+VLOOKUP(G28,'[2]FTO-NF-001_ActivoFid'!$B$168:$AH$200,33,0)</f>
        <v>74827.839999999997</v>
      </c>
      <c r="O28" s="238">
        <f>+VLOOKUP(G28,'[2]FTO-NF-001_ActivoFid'!$B$204:$AH$236,33,0)</f>
        <v>0</v>
      </c>
      <c r="P28" s="238">
        <f>+VLOOKUP(G28,'[2]FTO-NF-001_ActivoFid'!$B$240:$AH$272,33,0)</f>
        <v>0</v>
      </c>
      <c r="Q28" s="238">
        <f>+VLOOKUP(G28,'[2]FTO-NF-001_ActivoFid'!$B$312:$AH$344,33,0)</f>
        <v>0</v>
      </c>
      <c r="R28" s="116">
        <f t="shared" si="0"/>
        <v>2686879.5999999996</v>
      </c>
      <c r="S28">
        <v>62</v>
      </c>
      <c r="T28" s="174">
        <v>22</v>
      </c>
      <c r="U28" s="10" t="s">
        <v>154</v>
      </c>
      <c r="V28" s="238">
        <v>2148786.0699999998</v>
      </c>
      <c r="W28" s="175">
        <v>2647216.5025833999</v>
      </c>
      <c r="X28" s="175">
        <v>2686879.5999999996</v>
      </c>
      <c r="Y28" s="176">
        <f t="shared" si="1"/>
        <v>0.25041745081677669</v>
      </c>
      <c r="Z28" s="176">
        <f t="shared" si="2"/>
        <v>1.4982944303155055E-2</v>
      </c>
      <c r="AA28" s="177">
        <f t="shared" si="3"/>
        <v>5.4507135705110892E-3</v>
      </c>
    </row>
    <row r="29" spans="2:27" x14ac:dyDescent="0.3">
      <c r="B29" s="4"/>
      <c r="C29" s="6"/>
      <c r="D29" s="6"/>
      <c r="E29" s="52"/>
      <c r="F29" s="52"/>
      <c r="G29" s="219">
        <v>38</v>
      </c>
      <c r="H29" s="222">
        <v>21</v>
      </c>
      <c r="I29" s="225" t="s">
        <v>69</v>
      </c>
      <c r="J29" s="238">
        <f>+VLOOKUP(G29,'[2]FTO-NF-001_ActivoFid'!$B$21:$AH$53,33,0)</f>
        <v>286942.62</v>
      </c>
      <c r="K29" s="238">
        <f>+VLOOKUP(G29,'[2]FTO-NF-001_ActivoFid'!$B$58:$AH$90,33,0)</f>
        <v>831.44</v>
      </c>
      <c r="L29" s="238">
        <f>+VLOOKUP(G29,'[2]FTO-NF-001_ActivoFid'!$B$95:$AH$127,33,0)</f>
        <v>1373214.53</v>
      </c>
      <c r="M29" s="238">
        <f>+VLOOKUP(G29,'[2]FTO-NF-001_ActivoFid'!$B$132:$AH$164,33,0)</f>
        <v>441166.94</v>
      </c>
      <c r="N29" s="238">
        <f>+VLOOKUP(G29,'[2]FTO-NF-001_ActivoFid'!$B$168:$AH$200,33,0)</f>
        <v>208059.12</v>
      </c>
      <c r="O29" s="238">
        <f>+VLOOKUP(G29,'[2]FTO-NF-001_ActivoFid'!$B$204:$AH$236,33,0)</f>
        <v>0</v>
      </c>
      <c r="P29" s="238">
        <f>+VLOOKUP(G29,'[2]FTO-NF-001_ActivoFid'!$B$240:$AH$272,33,0)</f>
        <v>38512.89</v>
      </c>
      <c r="Q29" s="238">
        <f>+VLOOKUP(G29,'[2]FTO-NF-001_ActivoFid'!$B$312:$AH$344,33,0)</f>
        <v>226208.17</v>
      </c>
      <c r="R29" s="116">
        <f t="shared" si="0"/>
        <v>2574935.7100000004</v>
      </c>
      <c r="S29">
        <v>38</v>
      </c>
      <c r="T29" s="174">
        <v>21</v>
      </c>
      <c r="U29" s="49" t="s">
        <v>69</v>
      </c>
      <c r="V29" s="238">
        <v>2204043.85</v>
      </c>
      <c r="W29" s="175">
        <v>2627098.9023859203</v>
      </c>
      <c r="X29" s="240">
        <v>2574935.7100000004</v>
      </c>
      <c r="Y29" s="176">
        <f t="shared" si="1"/>
        <v>0.16827789519704894</v>
      </c>
      <c r="Z29" s="176">
        <f t="shared" si="2"/>
        <v>-1.9855815987188552E-2</v>
      </c>
      <c r="AA29" s="177">
        <f t="shared" si="3"/>
        <v>5.2236196283936996E-3</v>
      </c>
    </row>
    <row r="30" spans="2:27" x14ac:dyDescent="0.3">
      <c r="B30" s="4"/>
      <c r="C30" s="6"/>
      <c r="D30" s="9"/>
      <c r="E30" s="52"/>
      <c r="F30" s="52"/>
      <c r="G30" s="219">
        <v>39</v>
      </c>
      <c r="H30" s="222">
        <v>22</v>
      </c>
      <c r="I30" s="223" t="s">
        <v>62</v>
      </c>
      <c r="J30" s="238">
        <f>+VLOOKUP(G30,'[2]FTO-NF-001_ActivoFid'!$B$21:$AH$53,33,0)</f>
        <v>0</v>
      </c>
      <c r="K30" s="238">
        <f>+VLOOKUP(G30,'[2]FTO-NF-001_ActivoFid'!$B$58:$AH$90,33,0)</f>
        <v>0</v>
      </c>
      <c r="L30" s="238">
        <f>+VLOOKUP(G30,'[2]FTO-NF-001_ActivoFid'!$B$95:$AH$127,33,0)</f>
        <v>50928.04</v>
      </c>
      <c r="M30" s="238">
        <f>+VLOOKUP(G30,'[2]FTO-NF-001_ActivoFid'!$B$132:$AH$164,33,0)</f>
        <v>365503.52</v>
      </c>
      <c r="N30" s="238">
        <f>+VLOOKUP(G30,'[2]FTO-NF-001_ActivoFid'!$B$168:$AH$200,33,0)</f>
        <v>645620.98</v>
      </c>
      <c r="O30" s="238">
        <f>+VLOOKUP(G30,'[2]FTO-NF-001_ActivoFid'!$B$204:$AH$236,33,0)</f>
        <v>34942.629999999997</v>
      </c>
      <c r="P30" s="238">
        <f>+VLOOKUP(G30,'[2]FTO-NF-001_ActivoFid'!$B$240:$AH$272,33,0)</f>
        <v>0</v>
      </c>
      <c r="Q30" s="238">
        <f>+VLOOKUP(G30,'[2]FTO-NF-001_ActivoFid'!$B$312:$AH$344,33,0)</f>
        <v>59276.04</v>
      </c>
      <c r="R30" s="116">
        <f t="shared" si="0"/>
        <v>1156271.21</v>
      </c>
      <c r="S30">
        <v>39</v>
      </c>
      <c r="T30" s="174">
        <v>18</v>
      </c>
      <c r="U30" s="10" t="s">
        <v>62</v>
      </c>
      <c r="V30" s="238">
        <v>5540774.29</v>
      </c>
      <c r="W30" s="175">
        <v>3044571.6263727401</v>
      </c>
      <c r="X30" s="175">
        <v>1156271.21</v>
      </c>
      <c r="Y30" s="176">
        <f t="shared" si="1"/>
        <v>-0.79131595161946222</v>
      </c>
      <c r="Z30" s="176">
        <f t="shared" si="2"/>
        <v>-0.62021875262052373</v>
      </c>
      <c r="AA30" s="177">
        <f t="shared" si="3"/>
        <v>2.3456589478509861E-3</v>
      </c>
    </row>
    <row r="31" spans="2:27" x14ac:dyDescent="0.3">
      <c r="B31" s="4"/>
      <c r="C31" s="6"/>
      <c r="D31" s="10"/>
      <c r="E31" s="10"/>
      <c r="F31" s="10"/>
      <c r="G31" s="219">
        <v>61</v>
      </c>
      <c r="H31" s="222">
        <v>23</v>
      </c>
      <c r="I31" s="225" t="s">
        <v>216</v>
      </c>
      <c r="J31" s="238">
        <f>+VLOOKUP(G31,'[2]FTO-NF-001_ActivoFid'!$B$21:$AH$53,33,0)</f>
        <v>224208.93</v>
      </c>
      <c r="K31" s="238">
        <f>+VLOOKUP(G31,'[2]FTO-NF-001_ActivoFid'!$B$58:$AH$90,33,0)</f>
        <v>547531.94999999995</v>
      </c>
      <c r="L31" s="238">
        <f>+VLOOKUP(G31,'[2]FTO-NF-001_ActivoFid'!$B$95:$AH$127,33,0)</f>
        <v>0</v>
      </c>
      <c r="M31" s="238">
        <f>+VLOOKUP(G31,'[2]FTO-NF-001_ActivoFid'!$B$132:$AH$164,33,0)</f>
        <v>0</v>
      </c>
      <c r="N31" s="238">
        <f>+VLOOKUP(G31,'[2]FTO-NF-001_ActivoFid'!$B$168:$AH$200,33,0)</f>
        <v>0</v>
      </c>
      <c r="O31" s="238">
        <f>+VLOOKUP(G31,'[2]FTO-NF-001_ActivoFid'!$B$204:$AH$236,33,0)</f>
        <v>0</v>
      </c>
      <c r="P31" s="238">
        <f>+VLOOKUP(G31,'[2]FTO-NF-001_ActivoFid'!$B$240:$AH$272,33,0)</f>
        <v>64794.86</v>
      </c>
      <c r="Q31" s="238">
        <f>+VLOOKUP(G31,'[2]FTO-NF-001_ActivoFid'!$B$312:$AH$344,33,0)</f>
        <v>0</v>
      </c>
      <c r="R31" s="116">
        <f t="shared" si="0"/>
        <v>836535.73999999987</v>
      </c>
      <c r="S31">
        <v>61</v>
      </c>
      <c r="T31" s="174">
        <v>23</v>
      </c>
      <c r="U31" s="49" t="s">
        <v>216</v>
      </c>
      <c r="V31" s="238">
        <v>337108.73999999993</v>
      </c>
      <c r="W31" s="175">
        <v>812324.32713058998</v>
      </c>
      <c r="X31" s="240">
        <v>836535.73999999987</v>
      </c>
      <c r="Y31" s="176">
        <f t="shared" si="1"/>
        <v>1.4815011915739711</v>
      </c>
      <c r="Z31" s="176">
        <f t="shared" si="2"/>
        <v>2.9805106237471568E-2</v>
      </c>
      <c r="AA31" s="177">
        <f t="shared" si="3"/>
        <v>1.6970305294794514E-3</v>
      </c>
    </row>
    <row r="32" spans="2:27" ht="13.8" customHeight="1" x14ac:dyDescent="0.3">
      <c r="B32" s="4"/>
      <c r="C32" s="6"/>
      <c r="G32" s="219">
        <v>63</v>
      </c>
      <c r="H32" s="222">
        <v>24</v>
      </c>
      <c r="I32" s="225" t="s">
        <v>155</v>
      </c>
      <c r="J32" s="238">
        <f>+VLOOKUP(G32,'[2]FTO-NF-001_ActivoFid'!$B$21:$AH$53,33,0)</f>
        <v>2622.78</v>
      </c>
      <c r="K32" s="238">
        <f>+VLOOKUP(G32,'[2]FTO-NF-001_ActivoFid'!$B$58:$AH$90,33,0)</f>
        <v>1125.3</v>
      </c>
      <c r="L32" s="238">
        <f>+VLOOKUP(G32,'[2]FTO-NF-001_ActivoFid'!$B$95:$AH$127,33,0)</f>
        <v>0</v>
      </c>
      <c r="M32" s="238">
        <f>+VLOOKUP(G32,'[2]FTO-NF-001_ActivoFid'!$B$132:$AH$164,33,0)</f>
        <v>46956.88</v>
      </c>
      <c r="N32" s="238">
        <f>+VLOOKUP(G32,'[2]FTO-NF-001_ActivoFid'!$B$168:$AH$200,33,0)</f>
        <v>3642.87</v>
      </c>
      <c r="O32" s="238">
        <f>+VLOOKUP(G32,'[2]FTO-NF-001_ActivoFid'!$B$204:$AH$236,33,0)</f>
        <v>0</v>
      </c>
      <c r="P32" s="238">
        <f>+VLOOKUP(G32,'[2]FTO-NF-001_ActivoFid'!$B$240:$AH$272,33,0)</f>
        <v>3.02</v>
      </c>
      <c r="Q32" s="238">
        <f>+VLOOKUP(G32,'[2]FTO-NF-001_ActivoFid'!$B$312:$AH$344,33,0)</f>
        <v>0</v>
      </c>
      <c r="R32" s="116">
        <f t="shared" si="0"/>
        <v>54350.85</v>
      </c>
      <c r="S32" s="13">
        <v>63</v>
      </c>
      <c r="T32" s="122">
        <v>27</v>
      </c>
      <c r="U32" s="10" t="s">
        <v>155</v>
      </c>
      <c r="V32" s="175">
        <v>987.95</v>
      </c>
      <c r="W32" s="175">
        <v>56233.35079792</v>
      </c>
      <c r="X32" s="175">
        <v>54350.85</v>
      </c>
      <c r="Y32" s="176">
        <f t="shared" si="1"/>
        <v>54.013765878840019</v>
      </c>
      <c r="Z32" s="176">
        <f t="shared" si="2"/>
        <v>-3.3476589447513971E-2</v>
      </c>
      <c r="AA32" s="177">
        <f t="shared" si="3"/>
        <v>1.1025835160749766E-4</v>
      </c>
    </row>
    <row r="33" spans="2:27" ht="14.4" customHeight="1" x14ac:dyDescent="0.3">
      <c r="B33" s="4"/>
      <c r="C33" s="6"/>
      <c r="G33" s="219">
        <v>64</v>
      </c>
      <c r="H33" s="222">
        <v>25</v>
      </c>
      <c r="I33" s="225" t="s">
        <v>222</v>
      </c>
      <c r="J33" s="238">
        <f>+VLOOKUP(G33,'[2]FTO-NF-001_ActivoFid'!$B$21:$AH$53,33,0)</f>
        <v>0</v>
      </c>
      <c r="K33" s="238">
        <f>+VLOOKUP(G33,'[2]FTO-NF-001_ActivoFid'!$B$58:$AH$90,33,0)</f>
        <v>0</v>
      </c>
      <c r="L33" s="238">
        <f>+VLOOKUP(G33,'[2]FTO-NF-001_ActivoFid'!$B$95:$AH$127,33,0)</f>
        <v>0</v>
      </c>
      <c r="M33" s="238">
        <f>+VLOOKUP(G33,'[2]FTO-NF-001_ActivoFid'!$B$132:$AH$164,33,0)</f>
        <v>0</v>
      </c>
      <c r="N33" s="238">
        <f>+VLOOKUP(G33,'[2]FTO-NF-001_ActivoFid'!$B$168:$AH$200,33,0)</f>
        <v>0</v>
      </c>
      <c r="O33" s="238">
        <f>+VLOOKUP(G33,'[2]FTO-NF-001_ActivoFid'!$B$204:$AH$236,33,0)</f>
        <v>0</v>
      </c>
      <c r="P33" s="238">
        <f>+VLOOKUP(G33,'[2]FTO-NF-001_ActivoFid'!$B$240:$AH$272,33,0)</f>
        <v>0</v>
      </c>
      <c r="Q33" s="238">
        <f>+VLOOKUP(G33,'[2]FTO-NF-001_ActivoFid'!$B$312:$AH$344,33,0)</f>
        <v>0</v>
      </c>
      <c r="R33" s="116">
        <f t="shared" si="0"/>
        <v>0</v>
      </c>
      <c r="S33">
        <v>64</v>
      </c>
      <c r="T33" s="174">
        <v>24</v>
      </c>
      <c r="U33" s="49" t="s">
        <v>222</v>
      </c>
      <c r="V33" s="238">
        <v>0</v>
      </c>
      <c r="W33" s="175">
        <v>0</v>
      </c>
      <c r="X33" s="240">
        <v>0</v>
      </c>
      <c r="Y33" s="176">
        <v>0</v>
      </c>
      <c r="Z33" s="176">
        <v>0</v>
      </c>
      <c r="AA33" s="177">
        <f t="shared" si="3"/>
        <v>0</v>
      </c>
    </row>
    <row r="34" spans="2:27" ht="14.4" customHeight="1" x14ac:dyDescent="0.3">
      <c r="C34" s="6"/>
      <c r="H34" s="290" t="s">
        <v>74</v>
      </c>
      <c r="I34" s="290"/>
      <c r="J34" s="209">
        <f>+SUM(J9:J33)</f>
        <v>126792982.64000002</v>
      </c>
      <c r="K34" s="209">
        <f t="shared" ref="K34:R34" si="5">+SUM(K9:K33)</f>
        <v>117067491.17999999</v>
      </c>
      <c r="L34" s="209">
        <f t="shared" si="5"/>
        <v>55970447.229999997</v>
      </c>
      <c r="M34" s="209">
        <f t="shared" si="5"/>
        <v>44970663.700000003</v>
      </c>
      <c r="N34" s="209">
        <f t="shared" si="5"/>
        <v>53450995.420000009</v>
      </c>
      <c r="O34" s="209">
        <f t="shared" si="5"/>
        <v>78715021.639999986</v>
      </c>
      <c r="P34" s="209">
        <f t="shared" si="5"/>
        <v>2247340.19</v>
      </c>
      <c r="Q34" s="209">
        <f t="shared" si="5"/>
        <v>13725948.26</v>
      </c>
      <c r="R34" s="209">
        <f t="shared" si="5"/>
        <v>492940890.25999999</v>
      </c>
      <c r="S34">
        <v>33</v>
      </c>
      <c r="T34" s="229">
        <v>25</v>
      </c>
      <c r="U34" s="179" t="s">
        <v>63</v>
      </c>
      <c r="V34" s="180">
        <v>14299446.150000002</v>
      </c>
      <c r="W34" s="180">
        <v>16458711.527841929</v>
      </c>
      <c r="X34" s="180">
        <v>0</v>
      </c>
      <c r="Y34" s="241"/>
      <c r="Z34" s="241"/>
      <c r="AA34" s="181">
        <f t="shared" ref="AA34:AA36" si="6">+(X34/$X$36)</f>
        <v>0</v>
      </c>
    </row>
    <row r="35" spans="2:27" ht="14.4" customHeight="1" x14ac:dyDescent="0.3">
      <c r="C35" s="6"/>
      <c r="I35" s="49"/>
      <c r="R35" s="161" t="s">
        <v>214</v>
      </c>
      <c r="S35" s="13">
        <v>58</v>
      </c>
      <c r="T35" s="229">
        <v>26</v>
      </c>
      <c r="U35" s="179" t="s">
        <v>73</v>
      </c>
      <c r="V35" s="180">
        <v>294804.87</v>
      </c>
      <c r="W35" s="180">
        <v>308450.46115653997</v>
      </c>
      <c r="X35" s="180">
        <v>0</v>
      </c>
      <c r="Y35" s="241"/>
      <c r="Z35" s="241"/>
      <c r="AA35" s="181">
        <f t="shared" si="6"/>
        <v>0</v>
      </c>
    </row>
    <row r="36" spans="2:27" ht="14.4" customHeight="1" x14ac:dyDescent="0.3">
      <c r="C36" s="6"/>
      <c r="R36" s="161" t="s">
        <v>43</v>
      </c>
      <c r="S36" s="13"/>
      <c r="T36" s="290" t="s">
        <v>74</v>
      </c>
      <c r="U36" s="290"/>
      <c r="V36" s="209">
        <v>468962799.85000008</v>
      </c>
      <c r="W36" s="209">
        <f>+SUM(W9:W35)</f>
        <v>512175223.44416445</v>
      </c>
      <c r="X36" s="209">
        <v>492940890.25999999</v>
      </c>
      <c r="Y36" s="210">
        <f t="shared" ref="Y36" si="7">+(X36/V36)-1</f>
        <v>5.1130047879425433E-2</v>
      </c>
      <c r="Z36" s="176">
        <f t="shared" ref="Z36" si="8">+(X36/W36)-1</f>
        <v>-3.7554204701316096E-2</v>
      </c>
      <c r="AA36" s="210">
        <f t="shared" si="6"/>
        <v>1</v>
      </c>
    </row>
    <row r="37" spans="2:27" ht="14.4" customHeight="1" x14ac:dyDescent="0.3">
      <c r="C37" s="6"/>
      <c r="R37" s="159" t="s">
        <v>111</v>
      </c>
      <c r="AA37" s="161" t="s">
        <v>214</v>
      </c>
    </row>
    <row r="38" spans="2:27" ht="14.4" customHeight="1" x14ac:dyDescent="0.3">
      <c r="C38" s="6"/>
      <c r="AA38" s="161" t="s">
        <v>27</v>
      </c>
    </row>
    <row r="39" spans="2:27" ht="14.4" customHeight="1" x14ac:dyDescent="0.3">
      <c r="AA39" s="159" t="s">
        <v>242</v>
      </c>
    </row>
    <row r="40" spans="2:27" ht="14.4" customHeight="1" x14ac:dyDescent="0.3">
      <c r="AA40" s="159" t="s">
        <v>227</v>
      </c>
    </row>
    <row r="41" spans="2:27" ht="14.4" customHeight="1" x14ac:dyDescent="0.3">
      <c r="AA41" s="159" t="s">
        <v>228</v>
      </c>
    </row>
    <row r="42" spans="2:27" ht="14.4" customHeight="1" x14ac:dyDescent="0.3">
      <c r="U42" s="157" t="s">
        <v>218</v>
      </c>
    </row>
  </sheetData>
  <sortState ref="S10:AA33">
    <sortCondition descending="1" ref="X10:X33"/>
  </sortState>
  <mergeCells count="7">
    <mergeCell ref="T36:U36"/>
    <mergeCell ref="H34:I34"/>
    <mergeCell ref="C6:F6"/>
    <mergeCell ref="T6:AA6"/>
    <mergeCell ref="T8:U8"/>
    <mergeCell ref="H8:I8"/>
    <mergeCell ref="H6:R6"/>
  </mergeCells>
  <conditionalFormatting sqref="Y9:Z32">
    <cfRule type="cellIs" dxfId="23" priority="6" operator="lessThan">
      <formula>0</formula>
    </cfRule>
  </conditionalFormatting>
  <conditionalFormatting sqref="F9:F17">
    <cfRule type="cellIs" dxfId="22" priority="4" operator="lessThan">
      <formula>0</formula>
    </cfRule>
  </conditionalFormatting>
  <conditionalFormatting sqref="R9:R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6">
    <cfRule type="cellIs" dxfId="21" priority="2" operator="lessThan">
      <formula>0</formula>
    </cfRule>
  </conditionalFormatting>
  <conditionalFormatting sqref="X9:X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allowBlank="1" showInputMessage="1" showErrorMessage="1" errorTitle="Error" error="Recuerde que debe ingresar una cifra válida en millones de pesos." sqref="E22:F29" xr:uid="{00000000-0002-0000-0700-000000000000}">
      <formula1>#REF!</formula1>
      <formula2>#REF!</formula2>
    </dataValidation>
  </dataValidations>
  <pageMargins left="0.7" right="0.7" top="0.75" bottom="0.75" header="0.3" footer="0.3"/>
  <ignoredErrors>
    <ignoredError sqref="F9:F17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D42"/>
  <sheetViews>
    <sheetView showGridLines="0" zoomScale="70" zoomScaleNormal="70" workbookViewId="0"/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5" width="11.5546875" customWidth="1"/>
    <col min="6" max="6" width="15" bestFit="1" customWidth="1"/>
    <col min="7" max="7" width="11.5546875" customWidth="1"/>
    <col min="8" max="8" width="4.109375" bestFit="1" customWidth="1"/>
    <col min="9" max="9" width="30.44140625" bestFit="1" customWidth="1"/>
    <col min="10" max="10" width="14.44140625" bestFit="1" customWidth="1"/>
    <col min="11" max="11" width="9.6640625" bestFit="1" customWidth="1"/>
    <col min="12" max="12" width="11.44140625" bestFit="1" customWidth="1"/>
    <col min="13" max="13" width="8.5546875" bestFit="1" customWidth="1"/>
    <col min="14" max="14" width="6.33203125" bestFit="1" customWidth="1"/>
    <col min="15" max="15" width="16.33203125" bestFit="1" customWidth="1"/>
    <col min="16" max="16" width="6" bestFit="1" customWidth="1"/>
    <col min="17" max="17" width="6" customWidth="1"/>
    <col min="18" max="18" width="9" bestFit="1" customWidth="1"/>
    <col min="19" max="19" width="11.5546875" customWidth="1"/>
    <col min="20" max="20" width="4.109375" bestFit="1" customWidth="1"/>
    <col min="21" max="21" width="33.5546875" bestFit="1" customWidth="1"/>
    <col min="22" max="22" width="10.33203125" customWidth="1"/>
    <col min="23" max="23" width="11.109375" customWidth="1"/>
    <col min="24" max="24" width="9.33203125" customWidth="1"/>
    <col min="25" max="25" width="11.77734375" customWidth="1"/>
    <col min="26" max="26" width="14.109375" bestFit="1" customWidth="1"/>
    <col min="27" max="27" width="10" customWidth="1"/>
    <col min="28" max="28" width="11.5546875" customWidth="1"/>
    <col min="29" max="56" width="0" hidden="1" customWidth="1"/>
    <col min="57" max="16384" width="11.5546875" hidden="1"/>
  </cols>
  <sheetData>
    <row r="2" spans="2:27" ht="14.4" customHeight="1" x14ac:dyDescent="0.3">
      <c r="B2" s="13"/>
      <c r="C2" s="14" t="s">
        <v>2</v>
      </c>
    </row>
    <row r="3" spans="2:27" ht="15.6" x14ac:dyDescent="0.3">
      <c r="B3" s="13"/>
      <c r="C3" s="14" t="s">
        <v>1</v>
      </c>
      <c r="D3" s="3"/>
      <c r="E3" s="3"/>
      <c r="F3" s="3"/>
    </row>
    <row r="4" spans="2:27" ht="16.2" thickBot="1" x14ac:dyDescent="0.35">
      <c r="B4" s="15"/>
      <c r="C4" s="16" t="s">
        <v>3</v>
      </c>
      <c r="D4" s="12"/>
      <c r="E4" s="12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282" t="s">
        <v>51</v>
      </c>
      <c r="D6" s="282"/>
      <c r="E6" s="282"/>
      <c r="F6" s="282"/>
      <c r="H6" s="282" t="s">
        <v>243</v>
      </c>
      <c r="I6" s="282"/>
      <c r="J6" s="282"/>
      <c r="K6" s="282"/>
      <c r="L6" s="282"/>
      <c r="M6" s="282"/>
      <c r="N6" s="282"/>
      <c r="O6" s="282"/>
      <c r="P6" s="282"/>
      <c r="Q6" s="282"/>
      <c r="R6" s="282"/>
      <c r="T6" s="282" t="s">
        <v>95</v>
      </c>
      <c r="U6" s="282"/>
      <c r="V6" s="282"/>
      <c r="W6" s="282"/>
      <c r="X6" s="282"/>
      <c r="Y6" s="282"/>
      <c r="Z6" s="282"/>
      <c r="AA6" s="282"/>
    </row>
    <row r="8" spans="2:27" x14ac:dyDescent="0.3">
      <c r="C8" s="211" t="s">
        <v>29</v>
      </c>
      <c r="D8" s="212">
        <v>42946</v>
      </c>
      <c r="E8" s="212">
        <v>43311</v>
      </c>
      <c r="F8" s="212" t="s">
        <v>220</v>
      </c>
      <c r="H8" s="283" t="s">
        <v>39</v>
      </c>
      <c r="I8" s="283"/>
      <c r="J8" s="242" t="s">
        <v>44</v>
      </c>
      <c r="K8" s="242" t="s">
        <v>45</v>
      </c>
      <c r="L8" s="242" t="s">
        <v>46</v>
      </c>
      <c r="M8" s="242" t="s">
        <v>47</v>
      </c>
      <c r="N8" s="242" t="s">
        <v>233</v>
      </c>
      <c r="O8" s="242" t="s">
        <v>48</v>
      </c>
      <c r="P8" s="242" t="s">
        <v>234</v>
      </c>
      <c r="Q8" s="242" t="s">
        <v>182</v>
      </c>
      <c r="R8" s="242" t="s">
        <v>38</v>
      </c>
      <c r="T8" s="283" t="s">
        <v>39</v>
      </c>
      <c r="U8" s="283"/>
      <c r="V8" s="242">
        <v>42946</v>
      </c>
      <c r="W8" s="242">
        <v>43281</v>
      </c>
      <c r="X8" s="242">
        <v>43311</v>
      </c>
      <c r="Y8" s="242" t="s">
        <v>40</v>
      </c>
      <c r="Z8" s="242" t="s">
        <v>41</v>
      </c>
      <c r="AA8" s="242" t="s">
        <v>42</v>
      </c>
    </row>
    <row r="9" spans="2:27" x14ac:dyDescent="0.3">
      <c r="C9" s="235" t="s">
        <v>44</v>
      </c>
      <c r="D9" s="243">
        <v>11255</v>
      </c>
      <c r="E9" s="243">
        <v>10650</v>
      </c>
      <c r="F9" s="236">
        <f>+(E9/D9)-1</f>
        <v>-5.3753887161261615E-2</v>
      </c>
      <c r="G9" s="219">
        <v>16</v>
      </c>
      <c r="H9" s="222">
        <v>1</v>
      </c>
      <c r="I9" s="223" t="s">
        <v>55</v>
      </c>
      <c r="J9" s="245">
        <v>3269</v>
      </c>
      <c r="K9" s="245">
        <v>82</v>
      </c>
      <c r="L9" s="245">
        <v>1720</v>
      </c>
      <c r="M9" s="245">
        <v>262</v>
      </c>
      <c r="N9" s="245">
        <v>10</v>
      </c>
      <c r="O9" s="245">
        <v>4</v>
      </c>
      <c r="P9" s="245">
        <v>1</v>
      </c>
      <c r="Q9" s="245">
        <v>20</v>
      </c>
      <c r="R9" s="246">
        <v>5368</v>
      </c>
      <c r="S9" s="219">
        <v>16</v>
      </c>
      <c r="T9" s="222">
        <v>1</v>
      </c>
      <c r="U9" s="223" t="s">
        <v>55</v>
      </c>
      <c r="V9" s="245">
        <v>4826</v>
      </c>
      <c r="W9" s="245">
        <v>5403</v>
      </c>
      <c r="X9" s="245">
        <v>5368</v>
      </c>
      <c r="Y9" s="176">
        <v>0.11230832987981776</v>
      </c>
      <c r="Z9" s="176">
        <v>-6.4778826577827076E-3</v>
      </c>
      <c r="AA9" s="177">
        <v>0.2642512552919169</v>
      </c>
    </row>
    <row r="10" spans="2:27" x14ac:dyDescent="0.3">
      <c r="C10" s="235" t="s">
        <v>46</v>
      </c>
      <c r="D10" s="243">
        <v>7616</v>
      </c>
      <c r="E10" s="243">
        <v>5896</v>
      </c>
      <c r="F10" s="236">
        <f t="shared" ref="F10:F16" si="0">+(E10/D10)-1</f>
        <v>-0.22584033613445376</v>
      </c>
      <c r="G10" s="219">
        <v>22</v>
      </c>
      <c r="H10" s="222">
        <v>2</v>
      </c>
      <c r="I10" s="223" t="s">
        <v>60</v>
      </c>
      <c r="J10" s="245">
        <v>1717</v>
      </c>
      <c r="K10" s="245">
        <v>9</v>
      </c>
      <c r="L10" s="245">
        <v>2074</v>
      </c>
      <c r="M10" s="245">
        <v>281</v>
      </c>
      <c r="N10" s="245">
        <v>8</v>
      </c>
      <c r="O10" s="245">
        <v>3</v>
      </c>
      <c r="P10" s="245">
        <v>0</v>
      </c>
      <c r="Q10" s="245">
        <v>0</v>
      </c>
      <c r="R10" s="246">
        <v>4092</v>
      </c>
      <c r="S10" s="219">
        <v>22</v>
      </c>
      <c r="T10" s="222">
        <v>2</v>
      </c>
      <c r="U10" s="223" t="s">
        <v>60</v>
      </c>
      <c r="V10" s="245">
        <v>4209</v>
      </c>
      <c r="W10" s="245">
        <v>4209</v>
      </c>
      <c r="X10" s="245">
        <v>4092</v>
      </c>
      <c r="Y10" s="176">
        <v>-2.7797576621525266E-2</v>
      </c>
      <c r="Z10" s="176">
        <v>-2.7797576621525266E-2</v>
      </c>
      <c r="AA10" s="177">
        <v>0.20143743231269076</v>
      </c>
    </row>
    <row r="11" spans="2:27" x14ac:dyDescent="0.3">
      <c r="C11" s="235" t="s">
        <v>47</v>
      </c>
      <c r="D11" s="243">
        <v>2478</v>
      </c>
      <c r="E11" s="243">
        <v>2269</v>
      </c>
      <c r="F11" s="236">
        <f t="shared" si="0"/>
        <v>-8.4342211460855521E-2</v>
      </c>
      <c r="G11" s="219">
        <v>31</v>
      </c>
      <c r="H11" s="222">
        <v>3</v>
      </c>
      <c r="I11" s="223" t="s">
        <v>56</v>
      </c>
      <c r="J11" s="245">
        <v>900</v>
      </c>
      <c r="K11" s="245">
        <v>80</v>
      </c>
      <c r="L11" s="245">
        <v>288</v>
      </c>
      <c r="M11" s="245">
        <v>501</v>
      </c>
      <c r="N11" s="245">
        <v>7</v>
      </c>
      <c r="O11" s="245">
        <v>13</v>
      </c>
      <c r="P11" s="245">
        <v>0</v>
      </c>
      <c r="Q11" s="245">
        <v>6</v>
      </c>
      <c r="R11" s="246">
        <v>1795</v>
      </c>
      <c r="S11" s="219">
        <v>31</v>
      </c>
      <c r="T11" s="222">
        <v>3</v>
      </c>
      <c r="U11" s="223" t="s">
        <v>56</v>
      </c>
      <c r="V11" s="245">
        <v>1695</v>
      </c>
      <c r="W11" s="245">
        <v>1765</v>
      </c>
      <c r="X11" s="246">
        <v>1795</v>
      </c>
      <c r="Y11" s="176">
        <v>5.8997050147492569E-2</v>
      </c>
      <c r="Z11" s="176">
        <v>1.6997167138810276E-2</v>
      </c>
      <c r="AA11" s="177">
        <v>8.8362705523284429E-2</v>
      </c>
    </row>
    <row r="12" spans="2:27" x14ac:dyDescent="0.3">
      <c r="C12" s="235" t="s">
        <v>45</v>
      </c>
      <c r="D12" s="243">
        <v>1305</v>
      </c>
      <c r="E12" s="243">
        <v>1234</v>
      </c>
      <c r="F12" s="236">
        <f t="shared" si="0"/>
        <v>-5.4406130268199182E-2</v>
      </c>
      <c r="G12" s="219">
        <v>42</v>
      </c>
      <c r="H12" s="222">
        <v>4</v>
      </c>
      <c r="I12" s="223" t="s">
        <v>57</v>
      </c>
      <c r="J12" s="245">
        <v>639</v>
      </c>
      <c r="K12" s="245">
        <v>2</v>
      </c>
      <c r="L12" s="245">
        <v>481</v>
      </c>
      <c r="M12" s="245">
        <v>167</v>
      </c>
      <c r="N12" s="245">
        <v>5</v>
      </c>
      <c r="O12" s="245">
        <v>10</v>
      </c>
      <c r="P12" s="245">
        <v>1</v>
      </c>
      <c r="Q12" s="245">
        <v>0</v>
      </c>
      <c r="R12" s="246">
        <v>1305</v>
      </c>
      <c r="S12" s="219">
        <v>42</v>
      </c>
      <c r="T12" s="222">
        <v>4</v>
      </c>
      <c r="U12" s="223" t="s">
        <v>57</v>
      </c>
      <c r="V12" s="245">
        <v>1265</v>
      </c>
      <c r="W12" s="245">
        <v>1317</v>
      </c>
      <c r="X12" s="245">
        <v>1305</v>
      </c>
      <c r="Y12" s="176">
        <v>3.1620553359683834E-2</v>
      </c>
      <c r="Z12" s="176">
        <v>-9.1116173120728838E-3</v>
      </c>
      <c r="AA12" s="177">
        <v>6.4241409865117657E-2</v>
      </c>
    </row>
    <row r="13" spans="2:27" x14ac:dyDescent="0.3">
      <c r="C13" s="235" t="s">
        <v>48</v>
      </c>
      <c r="D13" s="243">
        <v>108</v>
      </c>
      <c r="E13" s="243">
        <v>97</v>
      </c>
      <c r="F13" s="236">
        <f t="shared" si="0"/>
        <v>-0.10185185185185186</v>
      </c>
      <c r="G13" s="219">
        <v>21</v>
      </c>
      <c r="H13" s="222">
        <v>5</v>
      </c>
      <c r="I13" s="223" t="s">
        <v>59</v>
      </c>
      <c r="J13" s="245">
        <v>825</v>
      </c>
      <c r="K13" s="245">
        <v>5</v>
      </c>
      <c r="L13" s="245">
        <v>82</v>
      </c>
      <c r="M13" s="245">
        <v>85</v>
      </c>
      <c r="N13" s="245">
        <v>7</v>
      </c>
      <c r="O13" s="245">
        <v>7</v>
      </c>
      <c r="P13" s="245">
        <v>0</v>
      </c>
      <c r="Q13" s="245">
        <v>8</v>
      </c>
      <c r="R13" s="246">
        <v>1019</v>
      </c>
      <c r="S13" s="219">
        <v>21</v>
      </c>
      <c r="T13" s="222">
        <v>5</v>
      </c>
      <c r="U13" s="223" t="s">
        <v>59</v>
      </c>
      <c r="V13" s="245">
        <v>1079</v>
      </c>
      <c r="W13" s="245">
        <v>1031</v>
      </c>
      <c r="X13" s="246">
        <v>1019</v>
      </c>
      <c r="Y13" s="176">
        <v>-5.5607043558850822E-2</v>
      </c>
      <c r="Z13" s="176">
        <v>-1.1639185257032003E-2</v>
      </c>
      <c r="AA13" s="177">
        <v>5.0162449542187654E-2</v>
      </c>
    </row>
    <row r="14" spans="2:27" x14ac:dyDescent="0.3">
      <c r="C14" s="235" t="s">
        <v>238</v>
      </c>
      <c r="D14" s="243">
        <v>92</v>
      </c>
      <c r="E14" s="243">
        <v>91</v>
      </c>
      <c r="F14" s="236">
        <f t="shared" si="0"/>
        <v>-1.0869565217391353E-2</v>
      </c>
      <c r="G14" s="219">
        <v>24</v>
      </c>
      <c r="H14" s="222">
        <v>6</v>
      </c>
      <c r="I14" s="223" t="s">
        <v>75</v>
      </c>
      <c r="J14" s="245">
        <v>22</v>
      </c>
      <c r="K14" s="245">
        <v>796</v>
      </c>
      <c r="L14" s="245">
        <v>0</v>
      </c>
      <c r="M14" s="245">
        <v>25</v>
      </c>
      <c r="N14" s="245">
        <v>0</v>
      </c>
      <c r="O14" s="245">
        <v>0</v>
      </c>
      <c r="P14" s="245">
        <v>0</v>
      </c>
      <c r="Q14" s="245">
        <v>0</v>
      </c>
      <c r="R14" s="246">
        <v>843</v>
      </c>
      <c r="S14" s="219">
        <v>24</v>
      </c>
      <c r="T14" s="222">
        <v>6</v>
      </c>
      <c r="U14" s="223" t="s">
        <v>75</v>
      </c>
      <c r="V14" s="245">
        <v>983</v>
      </c>
      <c r="W14" s="245">
        <v>949</v>
      </c>
      <c r="X14" s="246">
        <v>843</v>
      </c>
      <c r="Y14" s="176">
        <v>-0.14242115971515767</v>
      </c>
      <c r="Z14" s="176">
        <v>-0.11169652265542673</v>
      </c>
      <c r="AA14" s="177">
        <v>4.1498473958846115E-2</v>
      </c>
    </row>
    <row r="15" spans="2:27" x14ac:dyDescent="0.3">
      <c r="C15" s="235" t="s">
        <v>239</v>
      </c>
      <c r="D15" s="243">
        <v>40</v>
      </c>
      <c r="E15" s="243">
        <v>60</v>
      </c>
      <c r="F15" s="236">
        <f t="shared" si="0"/>
        <v>0.5</v>
      </c>
      <c r="G15" s="219">
        <v>23</v>
      </c>
      <c r="H15" s="222">
        <v>7</v>
      </c>
      <c r="I15" s="223" t="s">
        <v>206</v>
      </c>
      <c r="J15" s="245">
        <v>313</v>
      </c>
      <c r="K15" s="245">
        <v>6</v>
      </c>
      <c r="L15" s="245">
        <v>120</v>
      </c>
      <c r="M15" s="245">
        <v>315</v>
      </c>
      <c r="N15" s="245">
        <v>4</v>
      </c>
      <c r="O15" s="245">
        <v>0</v>
      </c>
      <c r="P15" s="245">
        <v>2</v>
      </c>
      <c r="Q15" s="245">
        <v>1</v>
      </c>
      <c r="R15" s="246">
        <v>761</v>
      </c>
      <c r="S15" s="219">
        <v>23</v>
      </c>
      <c r="T15" s="222">
        <v>7</v>
      </c>
      <c r="U15" s="223" t="s">
        <v>206</v>
      </c>
      <c r="V15" s="245">
        <v>802</v>
      </c>
      <c r="W15" s="245">
        <v>773</v>
      </c>
      <c r="X15" s="246">
        <v>761</v>
      </c>
      <c r="Y15" s="176">
        <v>-5.1122194513715691E-2</v>
      </c>
      <c r="Z15" s="176">
        <v>-1.5523932729624823E-2</v>
      </c>
      <c r="AA15" s="177">
        <v>3.74618489711529E-2</v>
      </c>
    </row>
    <row r="16" spans="2:27" x14ac:dyDescent="0.3">
      <c r="B16" s="4"/>
      <c r="C16" s="235" t="s">
        <v>240</v>
      </c>
      <c r="D16" s="243">
        <v>7</v>
      </c>
      <c r="E16" s="243">
        <v>17</v>
      </c>
      <c r="F16" s="236">
        <f t="shared" si="0"/>
        <v>1.4285714285714284</v>
      </c>
      <c r="G16" s="219">
        <v>59</v>
      </c>
      <c r="H16" s="222">
        <v>8</v>
      </c>
      <c r="I16" s="223" t="s">
        <v>67</v>
      </c>
      <c r="J16" s="245">
        <v>441</v>
      </c>
      <c r="K16" s="245">
        <v>24</v>
      </c>
      <c r="L16" s="245">
        <v>195</v>
      </c>
      <c r="M16" s="245">
        <v>62</v>
      </c>
      <c r="N16" s="245">
        <v>2</v>
      </c>
      <c r="O16" s="245">
        <v>0</v>
      </c>
      <c r="P16" s="245">
        <v>1</v>
      </c>
      <c r="Q16" s="245">
        <v>0</v>
      </c>
      <c r="R16" s="246">
        <v>725</v>
      </c>
      <c r="S16" s="219">
        <v>59</v>
      </c>
      <c r="T16" s="222">
        <v>8</v>
      </c>
      <c r="U16" s="223" t="s">
        <v>67</v>
      </c>
      <c r="V16" s="245">
        <v>625</v>
      </c>
      <c r="W16" s="245">
        <v>722</v>
      </c>
      <c r="X16" s="246">
        <v>725</v>
      </c>
      <c r="Y16" s="176">
        <v>0.15999999999999992</v>
      </c>
      <c r="Z16" s="176">
        <v>4.1551246537396835E-3</v>
      </c>
      <c r="AA16" s="177">
        <v>3.5689672147287584E-2</v>
      </c>
    </row>
    <row r="17" spans="2:27" x14ac:dyDescent="0.3">
      <c r="B17" s="4"/>
      <c r="C17" s="213" t="s">
        <v>38</v>
      </c>
      <c r="D17" s="244">
        <v>22901</v>
      </c>
      <c r="E17" s="244">
        <v>20314</v>
      </c>
      <c r="F17" s="215">
        <f>+(E17/D17)-1</f>
        <v>-0.11296449936683983</v>
      </c>
      <c r="G17" s="219">
        <v>25</v>
      </c>
      <c r="H17" s="222">
        <v>9</v>
      </c>
      <c r="I17" s="223" t="s">
        <v>64</v>
      </c>
      <c r="J17" s="245">
        <v>408</v>
      </c>
      <c r="K17" s="245">
        <v>2</v>
      </c>
      <c r="L17" s="245">
        <v>200</v>
      </c>
      <c r="M17" s="245">
        <v>71</v>
      </c>
      <c r="N17" s="245">
        <v>2</v>
      </c>
      <c r="O17" s="245">
        <v>2</v>
      </c>
      <c r="P17" s="245">
        <v>0</v>
      </c>
      <c r="Q17" s="245">
        <v>2</v>
      </c>
      <c r="R17" s="246">
        <v>687</v>
      </c>
      <c r="S17" s="219">
        <v>25</v>
      </c>
      <c r="T17" s="222">
        <v>9</v>
      </c>
      <c r="U17" s="223" t="s">
        <v>64</v>
      </c>
      <c r="V17" s="245">
        <v>746</v>
      </c>
      <c r="W17" s="245">
        <v>709</v>
      </c>
      <c r="X17" s="246">
        <v>687</v>
      </c>
      <c r="Y17" s="176">
        <v>-7.9088471849866004E-2</v>
      </c>
      <c r="Z17" s="176">
        <v>-3.1029619181946355E-2</v>
      </c>
      <c r="AA17" s="177">
        <v>3.3819041055429752E-2</v>
      </c>
    </row>
    <row r="18" spans="2:27" x14ac:dyDescent="0.3">
      <c r="B18" s="4"/>
      <c r="C18" s="164" t="s">
        <v>111</v>
      </c>
      <c r="G18" s="219">
        <v>38</v>
      </c>
      <c r="H18" s="222">
        <v>10</v>
      </c>
      <c r="I18" s="223" t="s">
        <v>69</v>
      </c>
      <c r="J18" s="245">
        <v>290</v>
      </c>
      <c r="K18" s="245">
        <v>3</v>
      </c>
      <c r="L18" s="245">
        <v>293</v>
      </c>
      <c r="M18" s="245">
        <v>47</v>
      </c>
      <c r="N18" s="245">
        <v>2</v>
      </c>
      <c r="O18" s="245">
        <v>0</v>
      </c>
      <c r="P18" s="245">
        <v>2</v>
      </c>
      <c r="Q18" s="245">
        <v>15</v>
      </c>
      <c r="R18" s="246">
        <v>652</v>
      </c>
      <c r="S18" s="219">
        <v>38</v>
      </c>
      <c r="T18" s="222">
        <v>10</v>
      </c>
      <c r="U18" s="223" t="s">
        <v>69</v>
      </c>
      <c r="V18" s="245">
        <v>549</v>
      </c>
      <c r="W18" s="245">
        <v>637</v>
      </c>
      <c r="X18" s="246">
        <v>652</v>
      </c>
      <c r="Y18" s="176">
        <v>0.18761384335154818</v>
      </c>
      <c r="Z18" s="176">
        <v>2.3547880690737877E-2</v>
      </c>
      <c r="AA18" s="177">
        <v>3.20960913655607E-2</v>
      </c>
    </row>
    <row r="19" spans="2:27" x14ac:dyDescent="0.3">
      <c r="B19" s="4"/>
      <c r="G19" s="219">
        <v>20</v>
      </c>
      <c r="H19" s="222">
        <v>11</v>
      </c>
      <c r="I19" s="223" t="s">
        <v>58</v>
      </c>
      <c r="J19" s="245">
        <v>260</v>
      </c>
      <c r="K19" s="245">
        <v>6</v>
      </c>
      <c r="L19" s="245">
        <v>203</v>
      </c>
      <c r="M19" s="245">
        <v>107</v>
      </c>
      <c r="N19" s="245">
        <v>8</v>
      </c>
      <c r="O19" s="245">
        <v>1</v>
      </c>
      <c r="P19" s="245">
        <v>0</v>
      </c>
      <c r="Q19" s="245">
        <v>6</v>
      </c>
      <c r="R19" s="246">
        <v>591</v>
      </c>
      <c r="S19" s="219">
        <v>20</v>
      </c>
      <c r="T19" s="222">
        <v>11</v>
      </c>
      <c r="U19" s="223" t="s">
        <v>58</v>
      </c>
      <c r="V19" s="245">
        <v>828</v>
      </c>
      <c r="W19" s="245">
        <v>797</v>
      </c>
      <c r="X19" s="246">
        <v>591</v>
      </c>
      <c r="Y19" s="176">
        <v>-0.28623188405797106</v>
      </c>
      <c r="Z19" s="176">
        <v>-0.25846925972396484</v>
      </c>
      <c r="AA19" s="177">
        <v>2.9093236191788913E-2</v>
      </c>
    </row>
    <row r="20" spans="2:27" x14ac:dyDescent="0.3">
      <c r="B20" s="4"/>
      <c r="G20" s="219">
        <v>3</v>
      </c>
      <c r="H20" s="222">
        <v>12</v>
      </c>
      <c r="I20" s="223" t="s">
        <v>61</v>
      </c>
      <c r="J20" s="245">
        <v>399</v>
      </c>
      <c r="K20" s="245">
        <v>4</v>
      </c>
      <c r="L20" s="245">
        <v>61</v>
      </c>
      <c r="M20" s="245">
        <v>114</v>
      </c>
      <c r="N20" s="245">
        <v>5</v>
      </c>
      <c r="O20" s="245">
        <v>3</v>
      </c>
      <c r="P20" s="245">
        <v>0</v>
      </c>
      <c r="Q20" s="245">
        <v>0</v>
      </c>
      <c r="R20" s="246">
        <v>586</v>
      </c>
      <c r="S20" s="219">
        <v>3</v>
      </c>
      <c r="T20" s="222">
        <v>12</v>
      </c>
      <c r="U20" s="223" t="s">
        <v>61</v>
      </c>
      <c r="V20" s="245">
        <v>584</v>
      </c>
      <c r="W20" s="245">
        <v>597</v>
      </c>
      <c r="X20" s="246">
        <v>586</v>
      </c>
      <c r="Y20" s="176">
        <v>3.424657534246478E-3</v>
      </c>
      <c r="Z20" s="176">
        <v>-1.8425460636515956E-2</v>
      </c>
      <c r="AA20" s="177">
        <v>2.8847100521807622E-2</v>
      </c>
    </row>
    <row r="21" spans="2:27" x14ac:dyDescent="0.3">
      <c r="G21" s="219">
        <v>18</v>
      </c>
      <c r="H21" s="222">
        <v>13</v>
      </c>
      <c r="I21" s="223" t="s">
        <v>65</v>
      </c>
      <c r="J21" s="245">
        <v>285</v>
      </c>
      <c r="K21" s="245">
        <v>2</v>
      </c>
      <c r="L21" s="245">
        <v>72</v>
      </c>
      <c r="M21" s="245">
        <v>26</v>
      </c>
      <c r="N21" s="245">
        <v>4</v>
      </c>
      <c r="O21" s="245">
        <v>9</v>
      </c>
      <c r="P21" s="245">
        <v>1</v>
      </c>
      <c r="Q21" s="245">
        <v>0</v>
      </c>
      <c r="R21" s="246">
        <v>399</v>
      </c>
      <c r="S21" s="219">
        <v>18</v>
      </c>
      <c r="T21" s="222">
        <v>13</v>
      </c>
      <c r="U21" s="223" t="s">
        <v>65</v>
      </c>
      <c r="V21" s="245">
        <v>317</v>
      </c>
      <c r="W21" s="245">
        <v>394</v>
      </c>
      <c r="X21" s="246">
        <v>399</v>
      </c>
      <c r="Y21" s="176">
        <v>0.25867507886435326</v>
      </c>
      <c r="Z21" s="176">
        <v>1.2690355329949332E-2</v>
      </c>
      <c r="AA21" s="177">
        <v>1.9641626464507237E-2</v>
      </c>
    </row>
    <row r="22" spans="2:27" x14ac:dyDescent="0.3">
      <c r="G22" s="219">
        <v>39</v>
      </c>
      <c r="H22" s="222">
        <v>14</v>
      </c>
      <c r="I22" s="223" t="s">
        <v>62</v>
      </c>
      <c r="J22" s="245">
        <v>271</v>
      </c>
      <c r="K22" s="245">
        <v>0</v>
      </c>
      <c r="L22" s="245">
        <v>3</v>
      </c>
      <c r="M22" s="245">
        <v>31</v>
      </c>
      <c r="N22" s="245">
        <v>6</v>
      </c>
      <c r="O22" s="245">
        <v>3</v>
      </c>
      <c r="P22" s="245">
        <v>0</v>
      </c>
      <c r="Q22" s="245">
        <v>1</v>
      </c>
      <c r="R22" s="246">
        <v>315</v>
      </c>
      <c r="S22" s="219">
        <v>39</v>
      </c>
      <c r="T22" s="222">
        <v>14</v>
      </c>
      <c r="U22" s="223" t="s">
        <v>62</v>
      </c>
      <c r="V22" s="245">
        <v>311</v>
      </c>
      <c r="W22" s="245">
        <v>316</v>
      </c>
      <c r="X22" s="246">
        <v>315</v>
      </c>
      <c r="Y22" s="176">
        <v>1.2861736334405238E-2</v>
      </c>
      <c r="Z22" s="176">
        <v>-3.1645569620253333E-3</v>
      </c>
      <c r="AA22" s="177">
        <v>1.5506547208821502E-2</v>
      </c>
    </row>
    <row r="23" spans="2:27" x14ac:dyDescent="0.3">
      <c r="G23" s="219">
        <v>34</v>
      </c>
      <c r="H23" s="222">
        <v>15</v>
      </c>
      <c r="I23" s="223" t="s">
        <v>223</v>
      </c>
      <c r="J23" s="245">
        <v>151</v>
      </c>
      <c r="K23" s="245">
        <v>5</v>
      </c>
      <c r="L23" s="245">
        <v>19</v>
      </c>
      <c r="M23" s="245">
        <v>125</v>
      </c>
      <c r="N23" s="245">
        <v>2</v>
      </c>
      <c r="O23" s="245">
        <v>0</v>
      </c>
      <c r="P23" s="245">
        <v>7</v>
      </c>
      <c r="Q23" s="245">
        <v>0</v>
      </c>
      <c r="R23" s="246">
        <v>309</v>
      </c>
      <c r="S23" s="219">
        <v>34</v>
      </c>
      <c r="T23" s="222">
        <v>15</v>
      </c>
      <c r="U23" s="223" t="s">
        <v>223</v>
      </c>
      <c r="V23" s="245">
        <v>308</v>
      </c>
      <c r="W23" s="245">
        <v>305</v>
      </c>
      <c r="X23" s="246">
        <v>309</v>
      </c>
      <c r="Y23" s="176">
        <v>3.2467532467532756E-3</v>
      </c>
      <c r="Z23" s="176">
        <v>1.3114754098360715E-2</v>
      </c>
      <c r="AA23" s="177">
        <v>1.5211184404843949E-2</v>
      </c>
    </row>
    <row r="24" spans="2:27" x14ac:dyDescent="0.3">
      <c r="B24" s="4"/>
      <c r="D24" s="6"/>
      <c r="G24" s="219">
        <v>12</v>
      </c>
      <c r="H24" s="222">
        <v>16</v>
      </c>
      <c r="I24" s="223" t="s">
        <v>71</v>
      </c>
      <c r="J24" s="245">
        <v>202</v>
      </c>
      <c r="K24" s="245">
        <v>4</v>
      </c>
      <c r="L24" s="245">
        <v>24</v>
      </c>
      <c r="M24" s="245">
        <v>3</v>
      </c>
      <c r="N24" s="245">
        <v>3</v>
      </c>
      <c r="O24" s="245">
        <v>18</v>
      </c>
      <c r="P24" s="245">
        <v>0</v>
      </c>
      <c r="Q24" s="245">
        <v>0</v>
      </c>
      <c r="R24" s="246">
        <v>254</v>
      </c>
      <c r="S24" s="219">
        <v>12</v>
      </c>
      <c r="T24" s="222">
        <v>16</v>
      </c>
      <c r="U24" s="223" t="s">
        <v>71</v>
      </c>
      <c r="V24" s="245">
        <v>233</v>
      </c>
      <c r="W24" s="245">
        <v>254</v>
      </c>
      <c r="X24" s="246">
        <v>254</v>
      </c>
      <c r="Y24" s="176">
        <v>9.0128755364806912E-2</v>
      </c>
      <c r="Z24" s="176">
        <v>0</v>
      </c>
      <c r="AA24" s="177">
        <v>1.2503692035049719E-2</v>
      </c>
    </row>
    <row r="25" spans="2:27" x14ac:dyDescent="0.3">
      <c r="B25" s="4"/>
      <c r="D25" s="6"/>
      <c r="G25" s="219">
        <v>40</v>
      </c>
      <c r="H25" s="222">
        <v>17</v>
      </c>
      <c r="I25" s="223" t="s">
        <v>70</v>
      </c>
      <c r="J25" s="245">
        <v>114</v>
      </c>
      <c r="K25" s="245">
        <v>0</v>
      </c>
      <c r="L25" s="245">
        <v>3</v>
      </c>
      <c r="M25" s="245">
        <v>30</v>
      </c>
      <c r="N25" s="245">
        <v>2</v>
      </c>
      <c r="O25" s="245">
        <v>10</v>
      </c>
      <c r="P25" s="245">
        <v>0</v>
      </c>
      <c r="Q25" s="245">
        <v>1</v>
      </c>
      <c r="R25" s="246">
        <v>160</v>
      </c>
      <c r="S25" s="219">
        <v>40</v>
      </c>
      <c r="T25" s="222">
        <v>17</v>
      </c>
      <c r="U25" s="223" t="s">
        <v>70</v>
      </c>
      <c r="V25" s="245">
        <v>131</v>
      </c>
      <c r="W25" s="245">
        <v>158</v>
      </c>
      <c r="X25" s="246">
        <v>160</v>
      </c>
      <c r="Y25" s="176">
        <v>0.22137404580152675</v>
      </c>
      <c r="Z25" s="176">
        <v>1.2658227848101333E-2</v>
      </c>
      <c r="AA25" s="177">
        <v>7.8763414394013975E-3</v>
      </c>
    </row>
    <row r="26" spans="2:27" x14ac:dyDescent="0.3">
      <c r="B26" s="4"/>
      <c r="D26" s="6"/>
      <c r="G26" s="219">
        <v>6</v>
      </c>
      <c r="H26" s="222">
        <v>18</v>
      </c>
      <c r="I26" s="223" t="s">
        <v>68</v>
      </c>
      <c r="J26" s="245">
        <v>79</v>
      </c>
      <c r="K26" s="245">
        <v>1</v>
      </c>
      <c r="L26" s="245">
        <v>57</v>
      </c>
      <c r="M26" s="245">
        <v>5</v>
      </c>
      <c r="N26" s="245">
        <v>3</v>
      </c>
      <c r="O26" s="245">
        <v>0</v>
      </c>
      <c r="P26" s="245">
        <v>0</v>
      </c>
      <c r="Q26" s="245">
        <v>0</v>
      </c>
      <c r="R26" s="246">
        <v>145</v>
      </c>
      <c r="S26" s="219">
        <v>6</v>
      </c>
      <c r="T26" s="222">
        <v>18</v>
      </c>
      <c r="U26" s="223" t="s">
        <v>68</v>
      </c>
      <c r="V26" s="245">
        <v>143</v>
      </c>
      <c r="W26" s="245">
        <v>144</v>
      </c>
      <c r="X26" s="246">
        <v>145</v>
      </c>
      <c r="Y26" s="176">
        <v>1.3986013986013957E-2</v>
      </c>
      <c r="Z26" s="176">
        <v>6.9444444444444198E-3</v>
      </c>
      <c r="AA26" s="177">
        <v>7.1379344294575167E-3</v>
      </c>
    </row>
    <row r="27" spans="2:27" x14ac:dyDescent="0.3">
      <c r="B27" s="4"/>
      <c r="D27" s="6"/>
      <c r="G27" s="219">
        <v>4</v>
      </c>
      <c r="H27" s="222">
        <v>19</v>
      </c>
      <c r="I27" s="223" t="s">
        <v>207</v>
      </c>
      <c r="J27" s="245">
        <v>11</v>
      </c>
      <c r="K27" s="245">
        <v>96</v>
      </c>
      <c r="L27" s="245">
        <v>1</v>
      </c>
      <c r="M27" s="245">
        <v>7</v>
      </c>
      <c r="N27" s="245">
        <v>0</v>
      </c>
      <c r="O27" s="245">
        <v>0</v>
      </c>
      <c r="P27" s="245">
        <v>0</v>
      </c>
      <c r="Q27" s="245">
        <v>0</v>
      </c>
      <c r="R27" s="246">
        <v>115</v>
      </c>
      <c r="S27" s="219">
        <v>4</v>
      </c>
      <c r="T27" s="222">
        <v>19</v>
      </c>
      <c r="U27" s="223" t="s">
        <v>207</v>
      </c>
      <c r="V27" s="245">
        <v>157</v>
      </c>
      <c r="W27" s="245">
        <v>130</v>
      </c>
      <c r="X27" s="246">
        <v>115</v>
      </c>
      <c r="Y27" s="176">
        <v>-0.26751592356687903</v>
      </c>
      <c r="Z27" s="176">
        <v>-0.11538461538461542</v>
      </c>
      <c r="AA27" s="177">
        <v>5.6611204095697552E-3</v>
      </c>
    </row>
    <row r="28" spans="2:27" x14ac:dyDescent="0.3">
      <c r="B28" s="4"/>
      <c r="D28" s="6"/>
      <c r="G28" s="219">
        <v>7</v>
      </c>
      <c r="H28" s="222">
        <v>20</v>
      </c>
      <c r="I28" s="225" t="s">
        <v>66</v>
      </c>
      <c r="J28" s="245">
        <v>23</v>
      </c>
      <c r="K28" s="245">
        <v>25</v>
      </c>
      <c r="L28" s="245">
        <v>0</v>
      </c>
      <c r="M28" s="245">
        <v>0</v>
      </c>
      <c r="N28" s="245">
        <v>6</v>
      </c>
      <c r="O28" s="245">
        <v>14</v>
      </c>
      <c r="P28" s="245">
        <v>0</v>
      </c>
      <c r="Q28" s="245">
        <v>0</v>
      </c>
      <c r="R28" s="246">
        <v>68</v>
      </c>
      <c r="S28" s="219">
        <v>7</v>
      </c>
      <c r="T28" s="222">
        <v>20</v>
      </c>
      <c r="U28" s="225" t="s">
        <v>66</v>
      </c>
      <c r="V28" s="245">
        <v>68</v>
      </c>
      <c r="W28" s="245">
        <v>68</v>
      </c>
      <c r="X28" s="248">
        <v>68</v>
      </c>
      <c r="Y28" s="176">
        <v>0</v>
      </c>
      <c r="Z28" s="176">
        <v>0</v>
      </c>
      <c r="AA28" s="177">
        <v>3.3474451117455942E-3</v>
      </c>
    </row>
    <row r="29" spans="2:27" x14ac:dyDescent="0.3">
      <c r="B29" s="4"/>
      <c r="D29" s="6"/>
      <c r="G29" s="219">
        <v>61</v>
      </c>
      <c r="H29" s="222">
        <v>21</v>
      </c>
      <c r="I29" s="223" t="s">
        <v>216</v>
      </c>
      <c r="J29" s="245">
        <v>1</v>
      </c>
      <c r="K29" s="245">
        <v>61</v>
      </c>
      <c r="L29" s="245">
        <v>0</v>
      </c>
      <c r="M29" s="245">
        <v>0</v>
      </c>
      <c r="N29" s="245">
        <v>0</v>
      </c>
      <c r="O29" s="245">
        <v>0</v>
      </c>
      <c r="P29" s="245">
        <v>1</v>
      </c>
      <c r="Q29" s="245">
        <v>0</v>
      </c>
      <c r="R29" s="246">
        <v>63</v>
      </c>
      <c r="S29" s="219">
        <v>61</v>
      </c>
      <c r="T29" s="222">
        <v>21</v>
      </c>
      <c r="U29" s="223" t="s">
        <v>216</v>
      </c>
      <c r="V29" s="245">
        <v>30</v>
      </c>
      <c r="W29" s="245">
        <v>63</v>
      </c>
      <c r="X29" s="246">
        <v>63</v>
      </c>
      <c r="Y29" s="176">
        <v>1.1000000000000001</v>
      </c>
      <c r="Z29" s="176">
        <v>0</v>
      </c>
      <c r="AA29" s="177">
        <v>3.1013094417643005E-3</v>
      </c>
    </row>
    <row r="30" spans="2:27" x14ac:dyDescent="0.3">
      <c r="B30" s="9"/>
      <c r="D30" s="9"/>
      <c r="G30" s="219">
        <v>62</v>
      </c>
      <c r="H30" s="222">
        <v>22</v>
      </c>
      <c r="I30" s="225" t="s">
        <v>154</v>
      </c>
      <c r="J30" s="245">
        <v>27</v>
      </c>
      <c r="K30" s="245">
        <v>2</v>
      </c>
      <c r="L30" s="245">
        <v>0</v>
      </c>
      <c r="M30" s="245">
        <v>2</v>
      </c>
      <c r="N30" s="245">
        <v>4</v>
      </c>
      <c r="O30" s="245">
        <v>0</v>
      </c>
      <c r="P30" s="245">
        <v>0</v>
      </c>
      <c r="Q30" s="245">
        <v>0</v>
      </c>
      <c r="R30" s="246">
        <v>35</v>
      </c>
      <c r="S30" s="219">
        <v>62</v>
      </c>
      <c r="T30" s="222">
        <v>22</v>
      </c>
      <c r="U30" s="225" t="s">
        <v>154</v>
      </c>
      <c r="V30" s="245">
        <v>10</v>
      </c>
      <c r="W30" s="245">
        <v>33</v>
      </c>
      <c r="X30" s="248">
        <v>35</v>
      </c>
      <c r="Y30" s="176">
        <v>2.5</v>
      </c>
      <c r="Z30" s="176">
        <v>6.0606060606060552E-2</v>
      </c>
      <c r="AA30" s="177">
        <v>1.7229496898690559E-3</v>
      </c>
    </row>
    <row r="31" spans="2:27" x14ac:dyDescent="0.3">
      <c r="B31" s="10"/>
      <c r="D31" s="10"/>
      <c r="E31" s="10"/>
      <c r="F31" s="10"/>
      <c r="G31" s="219">
        <v>63</v>
      </c>
      <c r="H31" s="222">
        <v>23</v>
      </c>
      <c r="I31" s="223" t="s">
        <v>155</v>
      </c>
      <c r="J31" s="245">
        <v>3</v>
      </c>
      <c r="K31" s="245">
        <v>6</v>
      </c>
      <c r="L31" s="245">
        <v>0</v>
      </c>
      <c r="M31" s="245">
        <v>3</v>
      </c>
      <c r="N31" s="245">
        <v>1</v>
      </c>
      <c r="O31" s="245">
        <v>0</v>
      </c>
      <c r="P31" s="245">
        <v>1</v>
      </c>
      <c r="Q31" s="245">
        <v>0</v>
      </c>
      <c r="R31" s="246">
        <v>14</v>
      </c>
      <c r="S31" s="219">
        <v>63</v>
      </c>
      <c r="T31" s="222">
        <v>23</v>
      </c>
      <c r="U31" s="223" t="s">
        <v>155</v>
      </c>
      <c r="V31" s="250">
        <v>2</v>
      </c>
      <c r="W31" s="250">
        <v>13</v>
      </c>
      <c r="X31" s="250">
        <v>14</v>
      </c>
      <c r="Y31" s="176">
        <v>6</v>
      </c>
      <c r="Z31" s="176">
        <v>7.6923076923076872E-2</v>
      </c>
      <c r="AA31" s="177">
        <v>6.8917987594762232E-4</v>
      </c>
    </row>
    <row r="32" spans="2:27" ht="13.8" customHeight="1" x14ac:dyDescent="0.3">
      <c r="G32" s="219">
        <v>60</v>
      </c>
      <c r="H32" s="222">
        <v>24</v>
      </c>
      <c r="I32" s="223" t="s">
        <v>78</v>
      </c>
      <c r="J32" s="245">
        <v>0</v>
      </c>
      <c r="K32" s="245">
        <v>13</v>
      </c>
      <c r="L32" s="245">
        <v>0</v>
      </c>
      <c r="M32" s="245">
        <v>0</v>
      </c>
      <c r="N32" s="245">
        <v>0</v>
      </c>
      <c r="O32" s="245">
        <v>0</v>
      </c>
      <c r="P32" s="245">
        <v>0</v>
      </c>
      <c r="Q32" s="245">
        <v>0</v>
      </c>
      <c r="R32" s="246">
        <v>13</v>
      </c>
      <c r="S32" s="219">
        <v>60</v>
      </c>
      <c r="T32" s="222">
        <v>24</v>
      </c>
      <c r="U32" s="223" t="s">
        <v>78</v>
      </c>
      <c r="V32" s="245">
        <v>13</v>
      </c>
      <c r="W32" s="245">
        <v>13</v>
      </c>
      <c r="X32" s="246">
        <v>13</v>
      </c>
      <c r="Y32" s="176">
        <v>0</v>
      </c>
      <c r="Z32" s="176">
        <v>0</v>
      </c>
      <c r="AA32" s="177">
        <v>6.3995274195136358E-4</v>
      </c>
    </row>
    <row r="33" spans="7:27" ht="14.4" customHeight="1" x14ac:dyDescent="0.3">
      <c r="G33" s="219">
        <v>64</v>
      </c>
      <c r="H33" s="222">
        <v>25</v>
      </c>
      <c r="I33" s="223" t="s">
        <v>222</v>
      </c>
      <c r="J33" s="245">
        <v>0</v>
      </c>
      <c r="K33" s="245">
        <v>0</v>
      </c>
      <c r="L33" s="245">
        <v>0</v>
      </c>
      <c r="M33" s="245">
        <v>0</v>
      </c>
      <c r="N33" s="245">
        <v>0</v>
      </c>
      <c r="O33" s="245">
        <v>0</v>
      </c>
      <c r="P33" s="245">
        <v>0</v>
      </c>
      <c r="Q33" s="245">
        <v>0</v>
      </c>
      <c r="R33" s="246">
        <v>0</v>
      </c>
      <c r="S33" s="219">
        <v>64</v>
      </c>
      <c r="T33" s="222">
        <v>25</v>
      </c>
      <c r="U33" s="223" t="s">
        <v>222</v>
      </c>
      <c r="V33" s="250">
        <v>0</v>
      </c>
      <c r="W33" s="250">
        <v>0</v>
      </c>
      <c r="X33" s="251">
        <v>0</v>
      </c>
      <c r="Y33" s="176">
        <v>0</v>
      </c>
      <c r="Z33" s="176">
        <v>0</v>
      </c>
      <c r="AA33" s="177">
        <v>0</v>
      </c>
    </row>
    <row r="34" spans="7:27" ht="14.4" customHeight="1" x14ac:dyDescent="0.3">
      <c r="H34" s="290" t="s">
        <v>74</v>
      </c>
      <c r="I34" s="290"/>
      <c r="J34" s="247">
        <v>10650</v>
      </c>
      <c r="K34" s="247">
        <v>1234</v>
      </c>
      <c r="L34" s="247">
        <v>5896</v>
      </c>
      <c r="M34" s="247">
        <v>2269</v>
      </c>
      <c r="N34" s="247">
        <v>91</v>
      </c>
      <c r="O34" s="247">
        <v>97</v>
      </c>
      <c r="P34" s="247">
        <v>17</v>
      </c>
      <c r="Q34" s="247">
        <v>60</v>
      </c>
      <c r="R34" s="247">
        <v>20314</v>
      </c>
      <c r="S34" s="219">
        <v>33</v>
      </c>
      <c r="T34" s="263">
        <v>26</v>
      </c>
      <c r="U34" s="179" t="s">
        <v>63</v>
      </c>
      <c r="V34" s="252">
        <v>3198</v>
      </c>
      <c r="W34" s="252">
        <v>3210</v>
      </c>
      <c r="X34" s="252">
        <v>0</v>
      </c>
      <c r="Y34" s="241"/>
      <c r="Z34" s="241"/>
      <c r="AA34" s="181"/>
    </row>
    <row r="35" spans="7:27" ht="14.4" customHeight="1" x14ac:dyDescent="0.3">
      <c r="R35" s="161" t="s">
        <v>214</v>
      </c>
      <c r="S35" s="219">
        <v>58</v>
      </c>
      <c r="T35" s="263">
        <v>27</v>
      </c>
      <c r="U35" s="179" t="s">
        <v>73</v>
      </c>
      <c r="V35" s="252">
        <v>59</v>
      </c>
      <c r="W35" s="252">
        <v>55</v>
      </c>
      <c r="X35" s="252">
        <v>0</v>
      </c>
      <c r="Y35" s="241"/>
      <c r="Z35" s="241"/>
      <c r="AA35" s="181"/>
    </row>
    <row r="36" spans="7:27" ht="14.4" customHeight="1" x14ac:dyDescent="0.3">
      <c r="R36" s="159" t="s">
        <v>111</v>
      </c>
      <c r="T36" s="290" t="s">
        <v>74</v>
      </c>
      <c r="U36" s="290"/>
      <c r="V36" s="249">
        <v>23171</v>
      </c>
      <c r="W36" s="249">
        <v>24065</v>
      </c>
      <c r="X36" s="249">
        <v>20314</v>
      </c>
      <c r="Y36" s="176">
        <v>-0.12330067757110186</v>
      </c>
      <c r="Z36" s="176">
        <v>-0.15586952004986498</v>
      </c>
      <c r="AA36" s="210">
        <v>1</v>
      </c>
    </row>
    <row r="37" spans="7:27" ht="14.4" customHeight="1" x14ac:dyDescent="0.3">
      <c r="AA37" s="161" t="s">
        <v>214</v>
      </c>
    </row>
    <row r="38" spans="7:27" ht="14.4" customHeight="1" x14ac:dyDescent="0.3">
      <c r="AA38" s="159" t="s">
        <v>226</v>
      </c>
    </row>
    <row r="39" spans="7:27" ht="14.4" customHeight="1" x14ac:dyDescent="0.3">
      <c r="AA39" s="165" t="s">
        <v>227</v>
      </c>
    </row>
    <row r="40" spans="7:27" ht="14.4" customHeight="1" x14ac:dyDescent="0.3">
      <c r="AA40" s="159" t="s">
        <v>228</v>
      </c>
    </row>
    <row r="42" spans="7:27" ht="14.4" customHeight="1" x14ac:dyDescent="0.3">
      <c r="U42" s="157" t="s">
        <v>218</v>
      </c>
    </row>
  </sheetData>
  <sortState ref="S10:AA33">
    <sortCondition descending="1" ref="X10:X33"/>
  </sortState>
  <mergeCells count="7">
    <mergeCell ref="T36:U36"/>
    <mergeCell ref="H34:I34"/>
    <mergeCell ref="C6:F6"/>
    <mergeCell ref="T6:AA6"/>
    <mergeCell ref="T8:U8"/>
    <mergeCell ref="H6:R6"/>
    <mergeCell ref="H8:I8"/>
  </mergeCells>
  <conditionalFormatting sqref="Y9:Z32">
    <cfRule type="cellIs" dxfId="20" priority="6" operator="lessThan">
      <formula>0</formula>
    </cfRule>
  </conditionalFormatting>
  <conditionalFormatting sqref="F9:F17">
    <cfRule type="cellIs" dxfId="19" priority="4" operator="lessThan">
      <formula>0</formula>
    </cfRule>
  </conditionalFormatting>
  <conditionalFormatting sqref="R9:R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6:Z36">
    <cfRule type="cellIs" dxfId="18" priority="2" operator="lessThan">
      <formula>0</formula>
    </cfRule>
  </conditionalFormatting>
  <conditionalFormatting sqref="X9:X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2:F29" xr:uid="{00000000-0002-0000-0800-000000000000}">
      <formula1>#REF!</formula1>
      <formula2>#REF!</formula2>
    </dataValidation>
  </dataValidations>
  <pageMargins left="0.7" right="0.7" top="0.75" bottom="0.75" header="0.3" footer="0.3"/>
  <ignoredErrors>
    <ignoredError sqref="F9:F17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2018-09-05T22:01:57Z</dcterms:modified>
</cp:coreProperties>
</file>