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5\usuarios$\Asofiduciaria\4. AREA TECNICA\3. SIGAF\2. Informe Gerencial\Informes\"/>
    </mc:Choice>
  </mc:AlternateContent>
  <xr:revisionPtr revIDLastSave="0" documentId="13_ncr:1_{C35FC4BD-7FF8-461D-845A-9ACCCDED9B7B}" xr6:coauthVersionLast="34" xr6:coauthVersionMax="34" xr10:uidLastSave="{00000000-0000-0000-0000-000000000000}"/>
  <bookViews>
    <workbookView xWindow="0" yWindow="0" windowWidth="23040" windowHeight="8532" tabRatio="713" activeTab="9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s_FCP" sheetId="8" r:id="rId10"/>
    <sheet name="Indicadores" sheetId="10" r:id="rId11"/>
  </sheets>
  <externalReferences>
    <externalReference r:id="rId12"/>
  </externalReferences>
  <definedNames>
    <definedName name="_xlnm._FilterDatabase" localSheetId="7" hidden="1">Activos!$C$8:$D$8</definedName>
    <definedName name="_xlnm._FilterDatabase" localSheetId="6" hidden="1">Comisiones!$C$75:$D$75</definedName>
    <definedName name="_xlnm._FilterDatabase" localSheetId="9" hidden="1">FICs_FCP!$C$8:$C$8</definedName>
    <definedName name="_xlnm._FilterDatabase" localSheetId="10" hidden="1">Indicadores!$C$8:$C$8</definedName>
    <definedName name="_xlnm._FilterDatabase" localSheetId="8" hidden="1">No_Negocios!$C$8:$D$8</definedName>
    <definedName name="_xlnm._FilterDatabase" localSheetId="4" hidden="1">'P&amp;G_Total'!#REF!</definedName>
    <definedName name="_xlnm._FilterDatabase" localSheetId="5" hidden="1">'P&amp;G_xEntidad'!$B$10:$AC$64</definedName>
    <definedName name="_xlnm.Print_Area" localSheetId="4">'P&amp;G_Total'!$F$8:$M$36</definedName>
    <definedName name="Corte_12Ant">'P&amp;G_Total'!$H$8</definedName>
    <definedName name="Corte_1Ant">'P&amp;G_Total'!$I$8</definedName>
    <definedName name="FechaCorte">'P&amp;G_Total'!$J$8</definedName>
    <definedName name="SOC001_300000">'[1]FTO-SOC-001'!$B$381:$BK$413</definedName>
    <definedName name="SOC001_590000">'[1]FTO-SOC-001'!$B$346:$BK$378</definedName>
    <definedName name="Vector_fecha300000">'[1]FTO-SOC-001'!$B$381:$BK$381</definedName>
    <definedName name="Vector_fecha590000">'[1]FTO-SOC-001'!$B$346:$BK$346</definedName>
    <definedName name="Vector_SF300000">'[1]FTO-SOC-001'!$B$381:$B$413</definedName>
    <definedName name="Vector_SF590000">'[1]FTO-SOC-001'!$B$346:$B$378</definedName>
  </definedNames>
  <calcPr calcId="1790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0" l="1"/>
  <c r="G10" i="10"/>
  <c r="G11" i="10" s="1"/>
  <c r="G12" i="10" l="1"/>
  <c r="G13" i="10" s="1"/>
  <c r="G14" i="10" s="1"/>
  <c r="O12" i="10"/>
  <c r="O11" i="10"/>
  <c r="O13" i="10"/>
  <c r="O14" i="10"/>
  <c r="AK65" i="11"/>
  <c r="AK64" i="11"/>
  <c r="AK63" i="11"/>
  <c r="AK62" i="11"/>
  <c r="AK61" i="11"/>
  <c r="AK60" i="11"/>
  <c r="AK59" i="11"/>
  <c r="AK58" i="11"/>
  <c r="AK57" i="11"/>
  <c r="AK56" i="11"/>
  <c r="AK55" i="11"/>
  <c r="AK54" i="11"/>
  <c r="AK53" i="11"/>
  <c r="AK52" i="11"/>
  <c r="AK51" i="11"/>
  <c r="AK50" i="11"/>
  <c r="AK49" i="11"/>
  <c r="AK48" i="11"/>
  <c r="AK47" i="11"/>
  <c r="AK46" i="11"/>
  <c r="AK45" i="11"/>
  <c r="AK44" i="11"/>
  <c r="AK43" i="11"/>
  <c r="AK42" i="11"/>
  <c r="AK41" i="11"/>
  <c r="AK40" i="11"/>
  <c r="AK39" i="11"/>
  <c r="AK38" i="11"/>
  <c r="AK37" i="11"/>
  <c r="AK36" i="11"/>
  <c r="AK35" i="11"/>
  <c r="AK34" i="11"/>
  <c r="AK33" i="11"/>
  <c r="AK32" i="11"/>
  <c r="AK31" i="11"/>
  <c r="AK30" i="11"/>
  <c r="AK29" i="11"/>
  <c r="AK28" i="11"/>
  <c r="AK27" i="11"/>
  <c r="AK26" i="11"/>
  <c r="AK25" i="11"/>
  <c r="AK24" i="11"/>
  <c r="AK23" i="11"/>
  <c r="AK22" i="11"/>
  <c r="AK21" i="11"/>
  <c r="AK20" i="11"/>
  <c r="AK19" i="11"/>
  <c r="AK18" i="11"/>
  <c r="AK17" i="11"/>
  <c r="AK16" i="11"/>
  <c r="AK15" i="11"/>
  <c r="AK14" i="11"/>
  <c r="AK13" i="11"/>
  <c r="AK12" i="11"/>
  <c r="AK11" i="11"/>
  <c r="AK10" i="11"/>
  <c r="G15" i="10" l="1"/>
  <c r="O15" i="10"/>
  <c r="G16" i="10" l="1"/>
  <c r="O16" i="10"/>
  <c r="G17" i="10" l="1"/>
  <c r="O17" i="10"/>
  <c r="G18" i="10" l="1"/>
  <c r="O18" i="10"/>
  <c r="AH35" i="11"/>
  <c r="D31" i="11"/>
  <c r="G19" i="10" l="1"/>
  <c r="O19" i="10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X64" i="11" s="1"/>
  <c r="Y35" i="11"/>
  <c r="Y64" i="11" s="1"/>
  <c r="Z35" i="11"/>
  <c r="Z64" i="11" s="1"/>
  <c r="AA35" i="11"/>
  <c r="AA64" i="11" s="1"/>
  <c r="AB35" i="11"/>
  <c r="AC35" i="11"/>
  <c r="AC64" i="11" s="1"/>
  <c r="AD35" i="11"/>
  <c r="AD64" i="11" s="1"/>
  <c r="AE35" i="11"/>
  <c r="AE64" i="11" s="1"/>
  <c r="AF35" i="11"/>
  <c r="AF64" i="11" s="1"/>
  <c r="AG35" i="11"/>
  <c r="AG64" i="11" s="1"/>
  <c r="AH64" i="11"/>
  <c r="AI35" i="11"/>
  <c r="AI64" i="11" s="1"/>
  <c r="D63" i="11"/>
  <c r="D62" i="11" s="1"/>
  <c r="E63" i="11"/>
  <c r="E62" i="11" s="1"/>
  <c r="F63" i="11"/>
  <c r="F62" i="11" s="1"/>
  <c r="G63" i="11"/>
  <c r="G62" i="11" s="1"/>
  <c r="H63" i="11"/>
  <c r="H62" i="11" s="1"/>
  <c r="I63" i="11"/>
  <c r="I62" i="11" s="1"/>
  <c r="J63" i="11"/>
  <c r="J62" i="11" s="1"/>
  <c r="K63" i="11"/>
  <c r="K62" i="11" s="1"/>
  <c r="L63" i="11"/>
  <c r="L62" i="11" s="1"/>
  <c r="M63" i="11"/>
  <c r="M62" i="11" s="1"/>
  <c r="N63" i="11"/>
  <c r="N62" i="11" s="1"/>
  <c r="O63" i="11"/>
  <c r="O62" i="11" s="1"/>
  <c r="P63" i="11"/>
  <c r="P62" i="11" s="1"/>
  <c r="Q63" i="11"/>
  <c r="Q62" i="11" s="1"/>
  <c r="R63" i="11"/>
  <c r="R62" i="11" s="1"/>
  <c r="S63" i="11"/>
  <c r="S62" i="11" s="1"/>
  <c r="T63" i="11"/>
  <c r="T62" i="11" s="1"/>
  <c r="U63" i="11"/>
  <c r="U62" i="11" s="1"/>
  <c r="V63" i="11"/>
  <c r="V62" i="11" s="1"/>
  <c r="W63" i="11"/>
  <c r="W62" i="11" s="1"/>
  <c r="X63" i="11"/>
  <c r="X62" i="11" s="1"/>
  <c r="Y63" i="11"/>
  <c r="Y62" i="11" s="1"/>
  <c r="Z63" i="11"/>
  <c r="Z62" i="11" s="1"/>
  <c r="AA63" i="11"/>
  <c r="AA62" i="11" s="1"/>
  <c r="AB63" i="11"/>
  <c r="AB62" i="11" s="1"/>
  <c r="AC63" i="11"/>
  <c r="AC62" i="11" s="1"/>
  <c r="AD63" i="11"/>
  <c r="AD62" i="11" s="1"/>
  <c r="AE63" i="11"/>
  <c r="AE62" i="11" s="1"/>
  <c r="AF63" i="11"/>
  <c r="AF62" i="11" s="1"/>
  <c r="AG63" i="11"/>
  <c r="AG62" i="11" s="1"/>
  <c r="AH63" i="11"/>
  <c r="AH62" i="11" s="1"/>
  <c r="AI63" i="11"/>
  <c r="AI62" i="11" s="1"/>
  <c r="D64" i="11"/>
  <c r="E64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R64" i="11"/>
  <c r="S64" i="11"/>
  <c r="T64" i="11"/>
  <c r="U64" i="11"/>
  <c r="V64" i="11"/>
  <c r="W64" i="11"/>
  <c r="AB64" i="11"/>
  <c r="G20" i="10" l="1"/>
  <c r="O20" i="10"/>
  <c r="G21" i="10" l="1"/>
  <c r="O21" i="10"/>
  <c r="G22" i="10" l="1"/>
  <c r="O22" i="10"/>
  <c r="G23" i="10" l="1"/>
  <c r="O23" i="10"/>
  <c r="S8" i="10"/>
  <c r="K8" i="10"/>
  <c r="G24" i="10" l="1"/>
  <c r="O24" i="10"/>
  <c r="R8" i="10"/>
  <c r="J8" i="10"/>
  <c r="I8" i="10"/>
  <c r="Q8" i="10"/>
  <c r="G25" i="10" l="1"/>
  <c r="O25" i="10"/>
  <c r="G26" i="10" l="1"/>
  <c r="O26" i="10"/>
  <c r="G27" i="10" l="1"/>
  <c r="O27" i="10"/>
  <c r="G28" i="10" l="1"/>
  <c r="O28" i="10"/>
  <c r="G29" i="10" l="1"/>
  <c r="O29" i="10"/>
  <c r="G30" i="10" l="1"/>
  <c r="O30" i="10"/>
  <c r="G31" i="10" l="1"/>
  <c r="O31" i="10"/>
  <c r="G32" i="10" l="1"/>
  <c r="O32" i="10"/>
  <c r="G33" i="10" l="1"/>
  <c r="O33" i="10"/>
  <c r="G34" i="10" l="1"/>
  <c r="O34" i="10"/>
  <c r="G35" i="10" l="1"/>
  <c r="O35" i="10"/>
</calcChain>
</file>

<file path=xl/sharedStrings.xml><?xml version="1.0" encoding="utf-8"?>
<sst xmlns="http://schemas.openxmlformats.org/spreadsheetml/2006/main" count="1025" uniqueCount="247">
  <si>
    <t>DIRECCIÓN ECONÓMICA</t>
  </si>
  <si>
    <t>INFORME GERENCIAL DE RESULTADOS DEL SECTOR FIDUCIARIO</t>
  </si>
  <si>
    <t>ASOCIACIÓN DE FIDUCIARIAS</t>
  </si>
  <si>
    <t>SIGAF</t>
  </si>
  <si>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</si>
  <si>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</si>
  <si>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</si>
  <si>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</si>
  <si>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</si>
  <si>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</si>
  <si>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</si>
  <si>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</si>
  <si>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</si>
  <si>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</si>
  <si>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</si>
  <si>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</si>
  <si>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</si>
  <si>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</si>
  <si>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</si>
  <si>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</si>
  <si>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</si>
  <si>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</si>
  <si>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</si>
  <si>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</si>
  <si>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</si>
  <si>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</si>
  <si>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</si>
  <si>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</si>
  <si>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</si>
  <si>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</si>
  <si>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</si>
  <si>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</si>
  <si>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</si>
  <si>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</si>
  <si>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pensiones voluntarias</t>
  </si>
  <si>
    <t>Pasivos pensionales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</si>
  <si>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</si>
  <si>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</si>
  <si>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</si>
  <si>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</si>
  <si>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</si>
  <si>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</si>
  <si>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</si>
  <si>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</si>
  <si>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</si>
  <si>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</si>
  <si>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</si>
  <si>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</si>
  <si>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FICs</t>
  </si>
  <si>
    <t>Seguridad Social</t>
  </si>
  <si>
    <t>FPVs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</si>
  <si>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</si>
  <si>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</si>
  <si>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</si>
  <si>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</si>
  <si>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</si>
  <si>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</si>
  <si>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</si>
  <si>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</si>
  <si>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</si>
  <si>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</si>
  <si>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</si>
  <si>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</si>
  <si>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</si>
  <si>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</si>
  <si>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</si>
  <si>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</si>
  <si>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</si>
  <si>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OLD MUTUAL FIDUCIARIA</t>
  </si>
  <si>
    <t>CREDICORP CAPITAL FIDUCIARIA</t>
  </si>
  <si>
    <t>FIDUCIARIA COLMENA</t>
  </si>
  <si>
    <t>FIDUCIARIA CENTRAL</t>
  </si>
  <si>
    <t>FIDUCOLDEX</t>
  </si>
  <si>
    <t>FIDUCIARIA LA PREVISORA</t>
  </si>
  <si>
    <t>FIDUCIARIA GNB SUDAMERIS</t>
  </si>
  <si>
    <t>FIDUPAIS</t>
  </si>
  <si>
    <t>GESTION FIDUCIARIA</t>
  </si>
  <si>
    <t>TOTAL</t>
  </si>
  <si>
    <t>CITITRUST COLOMBIA</t>
  </si>
  <si>
    <t>FIDUCIARIA GNB</t>
  </si>
  <si>
    <t>FIDUCIARIA COLSEGUROS</t>
  </si>
  <si>
    <t>FIDUCIARIA BNP PARIBAS</t>
  </si>
  <si>
    <t>FIDUCIARIA FIDUCOR</t>
  </si>
  <si>
    <t>Estados Financieros Sociedades</t>
  </si>
  <si>
    <t>Tema</t>
  </si>
  <si>
    <t>Nombre Hoja</t>
  </si>
  <si>
    <t>No_Negocios</t>
  </si>
  <si>
    <t>Nombre Reporte</t>
  </si>
  <si>
    <t>Rendimientos FICs</t>
  </si>
  <si>
    <t>Activos</t>
  </si>
  <si>
    <t>Activos Administrados</t>
  </si>
  <si>
    <t>Número de negocios</t>
  </si>
  <si>
    <t>FIDUCIARIA XYZ</t>
  </si>
  <si>
    <t>INFORMACIÓN REPORTADA POR SOCIEDADES FIDUCIARIAS</t>
  </si>
  <si>
    <t>ENTIDAD NO REPORTANTE</t>
  </si>
  <si>
    <t>INFORMACIÓN INCOMPLETA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</si>
  <si>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</si>
  <si>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</si>
  <si>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</si>
  <si>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</si>
  <si>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</si>
  <si>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</si>
  <si>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TOTAL AuM FICs POR SOCIEDAD FIDUCIARIA</t>
  </si>
  <si>
    <t>Negocios Fiduciarios</t>
  </si>
  <si>
    <t>CIFRAS OFICIALES PUBLICADAS POR LA SFC</t>
  </si>
  <si>
    <t>COMISIONES NEGOCIOS FIDUCIARIOS POR ENTIDAD*</t>
  </si>
  <si>
    <t>TOTAL COMISIONES POR SOCIEDAD FIDUCIARIA*</t>
  </si>
  <si>
    <t>COMISIONES FICs SECTOR FIDUCIARIO POR ENTIDAD*</t>
  </si>
  <si>
    <t>FUENTES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</si>
  <si>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</si>
  <si>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</si>
  <si>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</si>
  <si>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</si>
  <si>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</si>
  <si>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</si>
  <si>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</si>
  <si>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</si>
  <si>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</si>
  <si>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</si>
  <si>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</si>
  <si>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Indicadores</t>
  </si>
  <si>
    <t>ROE por Entidad</t>
  </si>
  <si>
    <t>Indicadores Gerenciales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</si>
  <si>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</si>
  <si>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</si>
  <si>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</si>
  <si>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</si>
  <si>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</si>
  <si>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</si>
  <si>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</si>
  <si>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</si>
  <si>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</si>
  <si>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</si>
  <si>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</si>
  <si>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</si>
  <si>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</si>
  <si>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</si>
  <si>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</si>
  <si>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</si>
  <si>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</si>
  <si>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</si>
  <si>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</si>
  <si>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</si>
  <si>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</si>
  <si>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</si>
  <si>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</si>
  <si>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</si>
  <si>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</si>
  <si>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</si>
  <si>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</si>
  <si>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</si>
  <si>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</si>
  <si>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</si>
  <si>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</si>
  <si>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>CUENTA</t>
  </si>
  <si>
    <t>CÓDIGO ENTIDAD</t>
  </si>
  <si>
    <t>SOCIEDAD FIDUCIARIA</t>
  </si>
  <si>
    <t>FIDUCAFE</t>
  </si>
  <si>
    <t>FIDUPETROL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</si>
  <si>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</si>
  <si>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</si>
  <si>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</si>
  <si>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</si>
  <si>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</si>
  <si>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</si>
  <si>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</si>
  <si>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</si>
  <si>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</si>
  <si>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</si>
  <si>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</si>
  <si>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</si>
  <si>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</si>
  <si>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</si>
  <si>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</si>
  <si>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</si>
  <si>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</si>
  <si>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</si>
  <si>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</si>
  <si>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</si>
  <si>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</si>
  <si>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</si>
  <si>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</si>
  <si>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</si>
  <si>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P&amp;G_Total</t>
  </si>
  <si>
    <t>COBERTURA DE GASTOS DE PERSONAL POR COMISIONES POR SOCIEDAD FIDUCIARIA</t>
  </si>
  <si>
    <t>Cobertura Gastos de Personal por Comisiones Sector Fiduciario</t>
  </si>
  <si>
    <t>TOTAL AuM FCP POR SOCIEDAD FIDUCIARIA</t>
  </si>
  <si>
    <t>TOTAL AuM FICs + FCP POR SOCIEDAD FIDUCIARIA</t>
  </si>
  <si>
    <t>FCP</t>
  </si>
  <si>
    <t>Fondos de Inversión Colectiva - (FICs)</t>
  </si>
  <si>
    <t>Fondos de pensiones voluntarias - (FPVs)</t>
  </si>
  <si>
    <t>Fondos de capital privado - (FCPs)</t>
  </si>
  <si>
    <t>TOTAL RENDIMIENTOS ABONADOS FICs POR SOCIEDAD FIDUCIARIA</t>
  </si>
  <si>
    <t>P&amp;G_xEntidad</t>
  </si>
  <si>
    <t>FICs_FCP</t>
  </si>
  <si>
    <t>AuM Fondos de inversión colectiva por Entidad</t>
  </si>
  <si>
    <t>AuM Fondos de capital privado por Entidad</t>
  </si>
  <si>
    <t>Total número de negocios por Entidad</t>
  </si>
  <si>
    <t>Resumen estado de resultados Sociedades Fiduciarias</t>
  </si>
  <si>
    <t>Ranking de utilidades por Entidad</t>
  </si>
  <si>
    <t>Estado de resultados por Entidad</t>
  </si>
  <si>
    <t>Total comisiones por tipo de negocio</t>
  </si>
  <si>
    <t>Total comisiones por tipo de negocio y por Entidad</t>
  </si>
  <si>
    <t>Ranking comisiones FICs Sector Fiduciario por Entidad</t>
  </si>
  <si>
    <t>Ranking comisiones negocios fiduciarios por Entidad</t>
  </si>
  <si>
    <t>Ranking total comisiones por Entidad</t>
  </si>
  <si>
    <t>Ranking honorarios y otros conceptos por Entidad</t>
  </si>
  <si>
    <t>Activos administrados por tipo de negocio</t>
  </si>
  <si>
    <t>Activos administrados por tipo de negocio y por Entidad</t>
  </si>
  <si>
    <t>Total activos administrados por Entidad</t>
  </si>
  <si>
    <t>Número de negocios por tipología</t>
  </si>
  <si>
    <t>Número de negocios por tipología y por Entidad</t>
  </si>
  <si>
    <t>Total rendimientos abonados FICs por Entidad</t>
  </si>
  <si>
    <t>Evolución rendimientos abonados FICs</t>
  </si>
  <si>
    <t>Cobertura gastos de personal por comisiones por Entidad</t>
  </si>
  <si>
    <t>AuM total FICs y FCP por Entidad</t>
  </si>
  <si>
    <t>ITAÚ ASSET MANAGEMENT</t>
  </si>
  <si>
    <t>ITAÚ SECURITIES SERVICES</t>
  </si>
  <si>
    <t>DISCLAIMER</t>
  </si>
  <si>
    <t>La información contenida en este documento es restringida y para uso exclusivo de las Sociedades</t>
  </si>
  <si>
    <t>Fiduciarias afiliadas y de los miembros asociados.</t>
  </si>
  <si>
    <t>La Asociación de Fiduciarias no asume responsabilidad alguna frente a sus afiliadas, asociados y</t>
  </si>
  <si>
    <t xml:space="preserve"> terceros, por los perjuicios originados como consecuencia de la difusión o el uso de la información</t>
  </si>
  <si>
    <t>contenida en el presente informe.</t>
  </si>
  <si>
    <t>La información aquí contenida es restringida y para uso exclusivo de las Sociedades Fiduciarias afiliadas y de los miembros asociados</t>
  </si>
  <si>
    <t>ENTIDAD NO VIGENTE Y/O NO AFILIADA</t>
  </si>
  <si>
    <t>FIDUCIARIA BTG PACTUAL</t>
  </si>
  <si>
    <t>Información reportada por Sociedades Fiduciarias</t>
  </si>
  <si>
    <t>FIDUCIARIA NO AFILIADA</t>
  </si>
  <si>
    <t/>
  </si>
  <si>
    <t>Variación Anual</t>
  </si>
  <si>
    <t>TOTAL COMISIONES POR TIPO DE NEGOCIO Y POR SOCIEDAD FIDUCIARIA (MAY-18)</t>
  </si>
  <si>
    <t>TOTAL INGRESOS HONORARIOS Y OTROS CONCEPTOS POR SOCIEDAD FIDUCIARIA (MAY-18)</t>
  </si>
  <si>
    <t>ENTIDAD AÚN NO REPORTA EN SIGAF</t>
  </si>
  <si>
    <t xml:space="preserve"> </t>
  </si>
  <si>
    <t>CORTE: JUNIO DE 2018</t>
  </si>
  <si>
    <t>INFORME NO. 26</t>
  </si>
  <si>
    <t>Jun 18 Información reportada por Sociedades Fiduciarias</t>
  </si>
  <si>
    <t>May-18 Cifras oficiales publicadas por la SFC</t>
  </si>
  <si>
    <t>Jun-17 Cifras oficiales publicadas por la SFC</t>
  </si>
  <si>
    <t>Jun-18 Información reportada por Sociedades Fiduciarias</t>
  </si>
  <si>
    <t>Jun-8 Información reportada por Sociedades Fiduciarias</t>
  </si>
  <si>
    <t>SANTANDER SECURITIES SERVICES</t>
  </si>
  <si>
    <t>ACTIVOS ADMINISTRADOS POR TIPO DE NEGOCIO Y POR SOCIEDAD FIDUCIARIA (JUN-18)</t>
  </si>
  <si>
    <t>SERVITRUST GNB SUDAMERIS</t>
  </si>
  <si>
    <t>NÚMERO DE NEGOCIOS POR TIPOLOGÍA Y POR SOCIEDAD FIDUCIARIA (JUN-18)</t>
  </si>
  <si>
    <t>AGOSTO 8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</si>
</sst>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dd\-mmm\-yyyy"/>
    <numFmt numFmtId="166" formatCode="_ * #,##0_ ;_ * \-#,##0_ ;_ * &quot;-&quot;??_ ;_ @_ "/>
    <numFmt numFmtId="167" formatCode="_-&quot;$&quot;* #,##0_-;\-&quot;$&quot;* #,##0_-;_-&quot;$&quot;* &quot;-&quot;??_-;_-@_-"/>
    <numFmt numFmtId="168" formatCode="#,##0_ ;\-#,##0\ "/>
    <numFmt numFmtId="169" formatCode="_-* #,##0_-;\-* #,##0_-;_-* &quot;-&quot;??_-;_-@_-"/>
    <numFmt numFmtId="170" formatCode="_(&quot;$&quot;* #,##0.00_);_(&quot;$&quot;* \(#,##0.00\);_(&quot;$&quot;* &quot;-&quot;??_);_(@_)"/>
    <numFmt numFmtId="171" formatCode="0.000%"/>
    <numFmt numFmtId="172" formatCode="0.0000%"/>
    <numFmt numFmtId="173" formatCode="#,##0.0"/>
    <numFmt numFmtId="174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0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75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17" fontId="2" fillId="3" borderId="1" xfId="0" applyNumberFormat="1" applyFont="1" applyFill="1" applyBorder="1" applyAlignment="1" applyProtection="1">
      <alignment horizontal="center" vertical="center"/>
    </xf>
    <xf numFmtId="164" fontId="0" fillId="5" borderId="1" xfId="2" applyNumberFormat="1" applyFont="1" applyFill="1" applyBorder="1" applyAlignment="1" applyProtection="1">
      <alignment horizontal="center" vertical="center"/>
      <protection locked="0"/>
    </xf>
    <xf numFmtId="164" fontId="0" fillId="0" borderId="1" xfId="2" applyNumberFormat="1" applyFont="1" applyBorder="1" applyAlignment="1" applyProtection="1">
      <alignment horizontal="center" vertical="center"/>
      <protection locked="0"/>
    </xf>
    <xf numFmtId="164" fontId="0" fillId="6" borderId="1" xfId="2" applyNumberFormat="1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 indent="2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Protection="1"/>
    <xf numFmtId="0" fontId="0" fillId="0" borderId="0" xfId="0" applyFill="1" applyBorder="1"/>
    <xf numFmtId="0" fontId="0" fillId="2" borderId="1" xfId="0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right" vertical="center"/>
    </xf>
    <xf numFmtId="0" fontId="0" fillId="0" borderId="14" xfId="0" applyBorder="1"/>
    <xf numFmtId="0" fontId="3" fillId="0" borderId="14" xfId="0" applyFont="1" applyFill="1" applyBorder="1" applyAlignment="1" applyProtection="1">
      <alignment vertical="center"/>
    </xf>
    <xf numFmtId="17" fontId="7" fillId="2" borderId="13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 applyFill="1" applyAlignment="1" applyProtection="1">
      <alignment vertical="center"/>
    </xf>
    <xf numFmtId="0" fontId="0" fillId="0" borderId="14" xfId="0" applyFont="1" applyBorder="1"/>
    <xf numFmtId="0" fontId="8" fillId="0" borderId="14" xfId="0" applyFont="1" applyFill="1" applyBorder="1" applyAlignment="1" applyProtection="1">
      <alignment vertical="center"/>
    </xf>
    <xf numFmtId="0" fontId="0" fillId="0" borderId="0" xfId="0" applyFont="1" applyBorder="1"/>
    <xf numFmtId="0" fontId="8" fillId="0" borderId="0" xfId="0" applyFont="1" applyFill="1" applyBorder="1" applyAlignment="1" applyProtection="1">
      <alignment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2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left" vertical="center" indent="1"/>
    </xf>
    <xf numFmtId="0" fontId="0" fillId="6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>
      <alignment vertical="center" wrapText="1"/>
    </xf>
    <xf numFmtId="166" fontId="7" fillId="0" borderId="1" xfId="1" applyNumberFormat="1" applyFont="1" applyBorder="1" applyAlignment="1">
      <alignment vertical="center"/>
    </xf>
    <xf numFmtId="0" fontId="0" fillId="0" borderId="1" xfId="0" applyBorder="1"/>
    <xf numFmtId="9" fontId="0" fillId="0" borderId="1" xfId="3" applyNumberFormat="1" applyFont="1" applyBorder="1" applyAlignment="1">
      <alignment horizontal="center"/>
    </xf>
    <xf numFmtId="167" fontId="0" fillId="0" borderId="1" xfId="2" applyNumberFormat="1" applyFont="1" applyBorder="1"/>
    <xf numFmtId="166" fontId="7" fillId="7" borderId="1" xfId="1" applyNumberFormat="1" applyFont="1" applyFill="1" applyBorder="1" applyAlignment="1">
      <alignment vertical="center"/>
    </xf>
    <xf numFmtId="0" fontId="0" fillId="7" borderId="1" xfId="0" applyFill="1" applyBorder="1"/>
    <xf numFmtId="167" fontId="0" fillId="7" borderId="1" xfId="2" applyNumberFormat="1" applyFont="1" applyFill="1" applyBorder="1"/>
    <xf numFmtId="10" fontId="0" fillId="7" borderId="1" xfId="3" applyNumberFormat="1" applyFont="1" applyFill="1" applyBorder="1" applyAlignment="1">
      <alignment horizontal="center"/>
    </xf>
    <xf numFmtId="9" fontId="0" fillId="7" borderId="1" xfId="3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 applyBorder="1"/>
    <xf numFmtId="0" fontId="0" fillId="6" borderId="1" xfId="0" applyFont="1" applyFill="1" applyBorder="1"/>
    <xf numFmtId="166" fontId="7" fillId="0" borderId="1" xfId="1" applyNumberFormat="1" applyFont="1" applyFill="1" applyBorder="1" applyAlignment="1">
      <alignment vertical="center"/>
    </xf>
    <xf numFmtId="0" fontId="0" fillId="0" borderId="1" xfId="0" applyFill="1" applyBorder="1"/>
    <xf numFmtId="10" fontId="0" fillId="0" borderId="1" xfId="3" applyNumberFormat="1" applyFont="1" applyFill="1" applyBorder="1" applyAlignment="1">
      <alignment horizontal="center"/>
    </xf>
    <xf numFmtId="9" fontId="0" fillId="0" borderId="1" xfId="3" applyNumberFormat="1" applyFont="1" applyFill="1" applyBorder="1" applyAlignment="1">
      <alignment horizontal="center"/>
    </xf>
    <xf numFmtId="0" fontId="0" fillId="8" borderId="1" xfId="0" applyFont="1" applyFill="1" applyBorder="1"/>
    <xf numFmtId="0" fontId="0" fillId="0" borderId="1" xfId="0" applyFont="1" applyFill="1" applyBorder="1"/>
    <xf numFmtId="166" fontId="14" fillId="0" borderId="1" xfId="1" applyNumberFormat="1" applyFont="1" applyFill="1" applyBorder="1" applyAlignment="1">
      <alignment vertical="center"/>
    </xf>
    <xf numFmtId="167" fontId="1" fillId="0" borderId="1" xfId="2" applyNumberFormat="1" applyFont="1" applyFill="1" applyBorder="1"/>
    <xf numFmtId="167" fontId="3" fillId="2" borderId="1" xfId="2" applyNumberFormat="1" applyFont="1" applyFill="1" applyBorder="1"/>
    <xf numFmtId="167" fontId="0" fillId="0" borderId="1" xfId="2" applyNumberFormat="1" applyFont="1" applyFill="1" applyBorder="1"/>
    <xf numFmtId="167" fontId="3" fillId="2" borderId="10" xfId="2" applyNumberFormat="1" applyFont="1" applyFill="1" applyBorder="1"/>
    <xf numFmtId="3" fontId="0" fillId="0" borderId="1" xfId="2" applyNumberFormat="1" applyFont="1" applyBorder="1" applyAlignment="1" applyProtection="1">
      <alignment horizontal="center" vertical="center"/>
      <protection locked="0"/>
    </xf>
    <xf numFmtId="3" fontId="0" fillId="5" borderId="1" xfId="2" applyNumberFormat="1" applyFont="1" applyFill="1" applyBorder="1" applyAlignment="1" applyProtection="1">
      <alignment horizontal="center" vertical="center"/>
      <protection locked="0"/>
    </xf>
    <xf numFmtId="168" fontId="0" fillId="0" borderId="1" xfId="2" applyNumberFormat="1" applyFont="1" applyBorder="1" applyAlignment="1">
      <alignment horizontal="center" vertical="center"/>
    </xf>
    <xf numFmtId="168" fontId="0" fillId="0" borderId="1" xfId="2" applyNumberFormat="1" applyFont="1" applyFill="1" applyBorder="1" applyAlignment="1">
      <alignment horizontal="center" vertical="center"/>
    </xf>
    <xf numFmtId="168" fontId="1" fillId="0" borderId="1" xfId="2" applyNumberFormat="1" applyFont="1" applyFill="1" applyBorder="1" applyAlignment="1">
      <alignment horizontal="center" vertical="center"/>
    </xf>
    <xf numFmtId="168" fontId="3" fillId="2" borderId="10" xfId="2" applyNumberFormat="1" applyFont="1" applyFill="1" applyBorder="1" applyAlignment="1">
      <alignment horizontal="center" vertical="center"/>
    </xf>
    <xf numFmtId="168" fontId="3" fillId="2" borderId="1" xfId="2" applyNumberFormat="1" applyFont="1" applyFill="1" applyBorder="1" applyAlignment="1">
      <alignment horizontal="center" vertical="center"/>
    </xf>
    <xf numFmtId="166" fontId="0" fillId="7" borderId="1" xfId="1" applyNumberFormat="1" applyFont="1" applyFill="1" applyBorder="1" applyAlignment="1">
      <alignment horizontal="center" vertical="center"/>
    </xf>
    <xf numFmtId="0" fontId="4" fillId="0" borderId="0" xfId="0" applyFont="1" applyProtection="1"/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Protection="1">
      <protection locked="0"/>
    </xf>
    <xf numFmtId="0" fontId="0" fillId="0" borderId="0" xfId="0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0" xfId="0" applyFont="1" applyBorder="1" applyProtection="1"/>
    <xf numFmtId="0" fontId="4" fillId="0" borderId="6" xfId="0" applyFont="1" applyBorder="1" applyProtection="1"/>
    <xf numFmtId="0" fontId="4" fillId="0" borderId="8" xfId="0" applyFont="1" applyBorder="1" applyProtection="1"/>
    <xf numFmtId="17" fontId="2" fillId="3" borderId="0" xfId="0" applyNumberFormat="1" applyFont="1" applyFill="1" applyBorder="1" applyAlignment="1" applyProtection="1">
      <alignment horizontal="center" vertical="center"/>
    </xf>
    <xf numFmtId="10" fontId="3" fillId="2" borderId="1" xfId="3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7" fontId="5" fillId="0" borderId="0" xfId="0" applyNumberFormat="1" applyFont="1" applyBorder="1" applyAlignment="1">
      <alignment horizontal="left" indent="2"/>
    </xf>
    <xf numFmtId="0" fontId="6" fillId="0" borderId="0" xfId="0" applyFont="1" applyAlignment="1">
      <alignment horizontal="left"/>
    </xf>
    <xf numFmtId="164" fontId="0" fillId="0" borderId="0" xfId="0" applyNumberFormat="1"/>
    <xf numFmtId="10" fontId="0" fillId="0" borderId="1" xfId="3" applyNumberFormat="1" applyFont="1" applyBorder="1" applyAlignment="1" applyProtection="1">
      <alignment horizontal="center" vertical="center"/>
      <protection locked="0"/>
    </xf>
    <xf numFmtId="10" fontId="0" fillId="0" borderId="1" xfId="2" applyNumberFormat="1" applyFont="1" applyFill="1" applyBorder="1" applyAlignment="1">
      <alignment horizontal="center" vertical="center"/>
    </xf>
    <xf numFmtId="10" fontId="0" fillId="7" borderId="1" xfId="2" applyNumberFormat="1" applyFont="1" applyFill="1" applyBorder="1" applyAlignment="1">
      <alignment horizontal="center" vertical="center"/>
    </xf>
    <xf numFmtId="10" fontId="0" fillId="0" borderId="1" xfId="3" applyNumberFormat="1" applyFont="1" applyFill="1" applyBorder="1" applyAlignment="1">
      <alignment horizontal="center" vertical="center"/>
    </xf>
    <xf numFmtId="10" fontId="0" fillId="7" borderId="1" xfId="3" applyNumberFormat="1" applyFont="1" applyFill="1" applyBorder="1" applyAlignment="1">
      <alignment horizontal="center" vertical="center"/>
    </xf>
    <xf numFmtId="0" fontId="4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Font="1" applyFill="1" applyAlignment="1" applyProtection="1">
      <alignment horizontal="left" vertical="center"/>
    </xf>
    <xf numFmtId="0" fontId="16" fillId="0" borderId="0" xfId="5" applyFont="1" applyFill="1"/>
    <xf numFmtId="0" fontId="3" fillId="0" borderId="0" xfId="0" applyFont="1" applyAlignment="1" applyProtection="1">
      <alignment vertical="center"/>
    </xf>
    <xf numFmtId="0" fontId="16" fillId="0" borderId="0" xfId="5" applyFont="1" applyFill="1" applyAlignment="1">
      <alignment horizontal="left" indent="1"/>
    </xf>
    <xf numFmtId="0" fontId="16" fillId="0" borderId="0" xfId="5" applyFont="1" applyFill="1" applyAlignment="1"/>
    <xf numFmtId="3" fontId="16" fillId="0" borderId="0" xfId="5" applyNumberFormat="1" applyFont="1" applyFill="1"/>
    <xf numFmtId="0" fontId="16" fillId="9" borderId="1" xfId="5" applyFont="1" applyFill="1" applyBorder="1" applyAlignment="1">
      <alignment horizontal="left"/>
    </xf>
    <xf numFmtId="0" fontId="16" fillId="9" borderId="1" xfId="5" applyFont="1" applyFill="1" applyBorder="1" applyAlignment="1">
      <alignment horizontal="center"/>
    </xf>
    <xf numFmtId="0" fontId="16" fillId="9" borderId="1" xfId="5" applyNumberFormat="1" applyFont="1" applyFill="1" applyBorder="1" applyAlignment="1">
      <alignment horizontal="center" vertical="center" wrapText="1"/>
    </xf>
    <xf numFmtId="0" fontId="16" fillId="9" borderId="13" xfId="5" applyNumberFormat="1" applyFont="1" applyFill="1" applyBorder="1" applyAlignment="1">
      <alignment horizontal="left" vertical="center" wrapText="1"/>
    </xf>
    <xf numFmtId="0" fontId="16" fillId="9" borderId="13" xfId="5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left" vertical="center"/>
    </xf>
    <xf numFmtId="164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left" vertical="center" indent="2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 applyFill="1"/>
    <xf numFmtId="0" fontId="17" fillId="5" borderId="1" xfId="0" applyFont="1" applyFill="1" applyBorder="1" applyAlignment="1" applyProtection="1">
      <alignment horizontal="left" vertical="center" indent="2"/>
    </xf>
    <xf numFmtId="164" fontId="0" fillId="6" borderId="1" xfId="6" applyNumberFormat="1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left" vertical="center" indent="2"/>
    </xf>
    <xf numFmtId="0" fontId="17" fillId="6" borderId="1" xfId="0" applyFont="1" applyFill="1" applyBorder="1" applyAlignment="1" applyProtection="1">
      <alignment horizontal="left" vertical="center" indent="1"/>
    </xf>
    <xf numFmtId="0" fontId="17" fillId="6" borderId="1" xfId="0" applyFont="1" applyFill="1" applyBorder="1" applyAlignment="1" applyProtection="1">
      <alignment horizontal="left" vertical="center"/>
    </xf>
    <xf numFmtId="0" fontId="17" fillId="5" borderId="1" xfId="0" applyFont="1" applyFill="1" applyBorder="1" applyAlignment="1" applyProtection="1">
      <alignment horizontal="left" vertical="center" indent="1"/>
    </xf>
    <xf numFmtId="0" fontId="16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right" indent="1"/>
    </xf>
    <xf numFmtId="0" fontId="16" fillId="0" borderId="0" xfId="5" applyFont="1" applyFill="1" applyBorder="1" applyAlignment="1">
      <alignment horizontal="left" indent="2"/>
    </xf>
    <xf numFmtId="0" fontId="16" fillId="0" borderId="0" xfId="5" applyFont="1" applyFill="1" applyBorder="1" applyAlignment="1">
      <alignment horizontal="right" indent="1"/>
    </xf>
    <xf numFmtId="171" fontId="16" fillId="0" borderId="0" xfId="7" applyNumberFormat="1" applyFont="1" applyFill="1"/>
    <xf numFmtId="172" fontId="16" fillId="0" borderId="0" xfId="7" applyNumberFormat="1" applyFont="1" applyFill="1"/>
    <xf numFmtId="17" fontId="7" fillId="2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2" fontId="0" fillId="0" borderId="1" xfId="3" applyNumberFormat="1" applyFont="1" applyBorder="1" applyAlignment="1" applyProtection="1">
      <alignment horizontal="center" vertical="center"/>
      <protection locked="0"/>
    </xf>
    <xf numFmtId="4" fontId="3" fillId="2" borderId="1" xfId="3" applyNumberFormat="1" applyFont="1" applyFill="1" applyBorder="1" applyAlignment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9" xfId="0" applyBorder="1" applyProtection="1"/>
    <xf numFmtId="0" fontId="0" fillId="0" borderId="0" xfId="0" applyFont="1" applyFill="1"/>
    <xf numFmtId="10" fontId="0" fillId="0" borderId="0" xfId="0" applyNumberFormat="1"/>
    <xf numFmtId="10" fontId="0" fillId="0" borderId="0" xfId="3" applyNumberFormat="1" applyFont="1"/>
    <xf numFmtId="0" fontId="19" fillId="4" borderId="0" xfId="0" applyFont="1" applyFill="1" applyProtection="1"/>
    <xf numFmtId="0" fontId="19" fillId="0" borderId="0" xfId="0" applyFont="1"/>
    <xf numFmtId="0" fontId="19" fillId="4" borderId="2" xfId="0" applyFont="1" applyFill="1" applyBorder="1" applyProtection="1"/>
    <xf numFmtId="0" fontId="19" fillId="4" borderId="3" xfId="0" applyFont="1" applyFill="1" applyBorder="1" applyProtection="1"/>
    <xf numFmtId="0" fontId="19" fillId="4" borderId="4" xfId="0" applyFont="1" applyFill="1" applyBorder="1" applyProtection="1"/>
    <xf numFmtId="0" fontId="19" fillId="4" borderId="5" xfId="0" applyFont="1" applyFill="1" applyBorder="1" applyProtection="1"/>
    <xf numFmtId="0" fontId="19" fillId="4" borderId="0" xfId="0" applyFont="1" applyFill="1" applyBorder="1" applyProtection="1"/>
    <xf numFmtId="0" fontId="19" fillId="4" borderId="6" xfId="0" applyFont="1" applyFill="1" applyBorder="1" applyProtection="1"/>
    <xf numFmtId="0" fontId="20" fillId="0" borderId="14" xfId="0" applyFont="1" applyFill="1" applyBorder="1" applyAlignment="1" applyProtection="1">
      <alignment vertical="center"/>
    </xf>
    <xf numFmtId="0" fontId="21" fillId="4" borderId="0" xfId="0" applyFont="1" applyFill="1" applyBorder="1" applyProtection="1"/>
    <xf numFmtId="0" fontId="21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/>
    <xf numFmtId="0" fontId="19" fillId="4" borderId="7" xfId="0" applyFont="1" applyFill="1" applyBorder="1" applyProtection="1"/>
    <xf numFmtId="0" fontId="19" fillId="4" borderId="8" xfId="0" applyFont="1" applyFill="1" applyBorder="1" applyProtection="1"/>
    <xf numFmtId="0" fontId="19" fillId="4" borderId="9" xfId="0" applyFont="1" applyFill="1" applyBorder="1" applyProtection="1"/>
    <xf numFmtId="0" fontId="19" fillId="0" borderId="0" xfId="0" applyFont="1" applyProtection="1"/>
    <xf numFmtId="17" fontId="4" fillId="0" borderId="0" xfId="0" applyNumberFormat="1" applyFont="1" applyBorder="1" applyAlignment="1">
      <alignment horizontal="left" indent="2"/>
    </xf>
    <xf numFmtId="165" fontId="6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right"/>
    </xf>
    <xf numFmtId="0" fontId="22" fillId="0" borderId="0" xfId="0" applyFont="1"/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14" xfId="0" applyFont="1" applyBorder="1"/>
    <xf numFmtId="0" fontId="23" fillId="0" borderId="14" xfId="0" applyFont="1" applyFill="1" applyBorder="1" applyAlignment="1" applyProtection="1">
      <alignment vertical="center"/>
    </xf>
    <xf numFmtId="0" fontId="24" fillId="0" borderId="14" xfId="0" applyFont="1" applyFill="1" applyBorder="1" applyAlignment="1" applyProtection="1">
      <alignment vertical="center"/>
    </xf>
    <xf numFmtId="0" fontId="22" fillId="0" borderId="0" xfId="0" applyFont="1" applyBorder="1"/>
    <xf numFmtId="167" fontId="22" fillId="0" borderId="0" xfId="2" applyNumberFormat="1" applyFont="1" applyFill="1" applyBorder="1"/>
    <xf numFmtId="0" fontId="25" fillId="2" borderId="1" xfId="0" applyFont="1" applyFill="1" applyBorder="1" applyAlignment="1">
      <alignment vertical="center" wrapText="1"/>
    </xf>
    <xf numFmtId="9" fontId="22" fillId="0" borderId="0" xfId="3" applyNumberFormat="1" applyFont="1" applyFill="1" applyBorder="1" applyAlignment="1">
      <alignment horizontal="center"/>
    </xf>
    <xf numFmtId="0" fontId="26" fillId="3" borderId="1" xfId="0" applyFont="1" applyFill="1" applyBorder="1" applyAlignment="1" applyProtection="1">
      <alignment horizontal="center" vertical="center"/>
    </xf>
    <xf numFmtId="17" fontId="26" fillId="3" borderId="1" xfId="0" applyNumberFormat="1" applyFont="1" applyFill="1" applyBorder="1" applyAlignment="1" applyProtection="1">
      <alignment horizontal="center" vertical="center"/>
    </xf>
    <xf numFmtId="17" fontId="26" fillId="3" borderId="0" xfId="0" applyNumberFormat="1" applyFont="1" applyFill="1" applyBorder="1" applyAlignment="1" applyProtection="1">
      <alignment horizontal="center" vertical="center"/>
    </xf>
    <xf numFmtId="17" fontId="25" fillId="2" borderId="13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left" vertical="center"/>
    </xf>
    <xf numFmtId="164" fontId="22" fillId="0" borderId="1" xfId="2" applyNumberFormat="1" applyFont="1" applyBorder="1" applyAlignment="1" applyProtection="1">
      <alignment horizontal="center" vertical="center"/>
      <protection locked="0"/>
    </xf>
    <xf numFmtId="166" fontId="25" fillId="0" borderId="1" xfId="1" applyNumberFormat="1" applyFont="1" applyBorder="1" applyAlignment="1">
      <alignment vertical="center"/>
    </xf>
    <xf numFmtId="0" fontId="22" fillId="0" borderId="1" xfId="0" applyFont="1" applyFill="1" applyBorder="1"/>
    <xf numFmtId="167" fontId="22" fillId="0" borderId="1" xfId="2" applyNumberFormat="1" applyFont="1" applyFill="1" applyBorder="1"/>
    <xf numFmtId="166" fontId="25" fillId="0" borderId="1" xfId="1" applyNumberFormat="1" applyFont="1" applyFill="1" applyBorder="1" applyAlignment="1">
      <alignment vertical="center"/>
    </xf>
    <xf numFmtId="10" fontId="22" fillId="0" borderId="1" xfId="3" applyNumberFormat="1" applyFont="1" applyFill="1" applyBorder="1" applyAlignment="1">
      <alignment horizontal="center"/>
    </xf>
    <xf numFmtId="9" fontId="22" fillId="0" borderId="1" xfId="3" applyNumberFormat="1" applyFont="1" applyFill="1" applyBorder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right" vertical="center"/>
    </xf>
    <xf numFmtId="164" fontId="22" fillId="5" borderId="1" xfId="2" applyNumberFormat="1" applyFont="1" applyFill="1" applyBorder="1" applyAlignment="1" applyProtection="1">
      <alignment horizontal="center" vertical="center"/>
      <protection locked="0"/>
    </xf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right"/>
    </xf>
    <xf numFmtId="166" fontId="25" fillId="7" borderId="1" xfId="1" applyNumberFormat="1" applyFont="1" applyFill="1" applyBorder="1" applyAlignment="1">
      <alignment vertical="center"/>
    </xf>
    <xf numFmtId="0" fontId="22" fillId="7" borderId="1" xfId="0" applyFont="1" applyFill="1" applyBorder="1"/>
    <xf numFmtId="167" fontId="22" fillId="7" borderId="1" xfId="2" applyNumberFormat="1" applyFont="1" applyFill="1" applyBorder="1"/>
    <xf numFmtId="10" fontId="22" fillId="7" borderId="1" xfId="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4" fillId="2" borderId="10" xfId="2" applyNumberFormat="1" applyFont="1" applyFill="1" applyBorder="1"/>
    <xf numFmtId="167" fontId="24" fillId="2" borderId="1" xfId="2" applyNumberFormat="1" applyFont="1" applyFill="1" applyBorder="1"/>
    <xf numFmtId="10" fontId="24" fillId="2" borderId="1" xfId="3" applyNumberFormat="1" applyFont="1" applyFill="1" applyBorder="1" applyAlignment="1">
      <alignment horizontal="center"/>
    </xf>
    <xf numFmtId="9" fontId="22" fillId="7" borderId="1" xfId="3" applyNumberFormat="1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164" fontId="22" fillId="0" borderId="0" xfId="0" applyNumberFormat="1" applyFont="1"/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29" fillId="0" borderId="0" xfId="0" applyFont="1"/>
    <xf numFmtId="0" fontId="30" fillId="0" borderId="0" xfId="0" applyFont="1" applyFill="1" applyAlignment="1" applyProtection="1">
      <alignment vertical="center"/>
    </xf>
    <xf numFmtId="0" fontId="29" fillId="0" borderId="0" xfId="0" applyFont="1" applyFill="1"/>
    <xf numFmtId="0" fontId="31" fillId="0" borderId="0" xfId="0" applyFont="1" applyFill="1" applyAlignment="1" applyProtection="1">
      <alignment vertical="center"/>
    </xf>
    <xf numFmtId="0" fontId="29" fillId="0" borderId="14" xfId="0" applyFont="1" applyBorder="1"/>
    <xf numFmtId="0" fontId="30" fillId="0" borderId="14" xfId="0" applyFont="1" applyFill="1" applyBorder="1" applyAlignment="1" applyProtection="1">
      <alignment vertical="center"/>
    </xf>
    <xf numFmtId="0" fontId="31" fillId="0" borderId="14" xfId="0" applyFont="1" applyFill="1" applyBorder="1" applyAlignment="1" applyProtection="1">
      <alignment vertical="center"/>
    </xf>
    <xf numFmtId="0" fontId="29" fillId="0" borderId="14" xfId="0" applyFont="1" applyFill="1" applyBorder="1"/>
    <xf numFmtId="0" fontId="29" fillId="0" borderId="0" xfId="0" applyFont="1" applyBorder="1"/>
    <xf numFmtId="0" fontId="32" fillId="2" borderId="1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 applyProtection="1">
      <alignment horizontal="center" vertical="center"/>
    </xf>
    <xf numFmtId="17" fontId="33" fillId="3" borderId="0" xfId="0" applyNumberFormat="1" applyFont="1" applyFill="1" applyBorder="1" applyAlignment="1" applyProtection="1">
      <alignment horizontal="center" vertical="center"/>
    </xf>
    <xf numFmtId="17" fontId="32" fillId="2" borderId="13" xfId="0" applyNumberFormat="1" applyFont="1" applyFill="1" applyBorder="1" applyAlignment="1">
      <alignment horizontal="center" vertical="center"/>
    </xf>
    <xf numFmtId="17" fontId="32" fillId="0" borderId="0" xfId="0" applyNumberFormat="1" applyFont="1" applyFill="1" applyBorder="1" applyAlignment="1">
      <alignment horizontal="center" vertical="center"/>
    </xf>
    <xf numFmtId="17" fontId="32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 applyProtection="1">
      <alignment horizontal="left" vertical="center"/>
    </xf>
    <xf numFmtId="164" fontId="29" fillId="0" borderId="1" xfId="2" applyNumberFormat="1" applyFont="1" applyBorder="1" applyAlignment="1" applyProtection="1">
      <alignment horizontal="center" vertical="center"/>
      <protection locked="0"/>
    </xf>
    <xf numFmtId="166" fontId="32" fillId="0" borderId="1" xfId="1" applyNumberFormat="1" applyFont="1" applyFill="1" applyBorder="1" applyAlignment="1">
      <alignment vertical="center"/>
    </xf>
    <xf numFmtId="0" fontId="29" fillId="0" borderId="1" xfId="0" applyFont="1" applyFill="1" applyBorder="1"/>
    <xf numFmtId="167" fontId="29" fillId="0" borderId="1" xfId="2" applyNumberFormat="1" applyFont="1" applyFill="1" applyBorder="1"/>
    <xf numFmtId="10" fontId="29" fillId="0" borderId="1" xfId="3" applyNumberFormat="1" applyFont="1" applyFill="1" applyBorder="1" applyAlignment="1">
      <alignment horizontal="center"/>
    </xf>
    <xf numFmtId="9" fontId="29" fillId="0" borderId="1" xfId="3" applyNumberFormat="1" applyFont="1" applyFill="1" applyBorder="1" applyAlignment="1">
      <alignment horizont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165" fontId="34" fillId="0" borderId="3" xfId="0" applyNumberFormat="1" applyFont="1" applyBorder="1" applyAlignment="1" applyProtection="1">
      <alignment horizontal="left" vertical="center"/>
    </xf>
    <xf numFmtId="165" fontId="34" fillId="0" borderId="0" xfId="0" applyNumberFormat="1" applyFont="1" applyBorder="1" applyAlignment="1" applyProtection="1">
      <alignment horizontal="left" vertical="center"/>
    </xf>
    <xf numFmtId="0" fontId="34" fillId="0" borderId="0" xfId="0" applyFont="1" applyAlignment="1">
      <alignment horizontal="left"/>
    </xf>
    <xf numFmtId="164" fontId="29" fillId="0" borderId="0" xfId="2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left" vertical="center" indent="2"/>
    </xf>
    <xf numFmtId="9" fontId="29" fillId="0" borderId="0" xfId="3" applyNumberFormat="1" applyFont="1" applyFill="1" applyBorder="1" applyAlignment="1">
      <alignment horizontal="center"/>
    </xf>
    <xf numFmtId="167" fontId="31" fillId="2" borderId="1" xfId="2" applyNumberFormat="1" applyFont="1" applyFill="1" applyBorder="1"/>
    <xf numFmtId="10" fontId="31" fillId="2" borderId="1" xfId="3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29" fillId="0" borderId="0" xfId="0" applyFont="1" applyFill="1" applyBorder="1" applyAlignment="1" applyProtection="1">
      <alignment horizontal="left" vertical="center" indent="1"/>
    </xf>
    <xf numFmtId="166" fontId="32" fillId="0" borderId="0" xfId="1" applyNumberFormat="1" applyFont="1" applyFill="1" applyBorder="1" applyAlignment="1">
      <alignment vertical="center"/>
    </xf>
    <xf numFmtId="0" fontId="29" fillId="0" borderId="0" xfId="0" applyFont="1" applyFill="1" applyBorder="1"/>
    <xf numFmtId="167" fontId="29" fillId="0" borderId="0" xfId="2" applyNumberFormat="1" applyFont="1" applyFill="1" applyBorder="1"/>
    <xf numFmtId="10" fontId="29" fillId="0" borderId="0" xfId="3" applyNumberFormat="1" applyFont="1" applyFill="1" applyBorder="1" applyAlignment="1">
      <alignment horizontal="center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/>
    <xf numFmtId="166" fontId="32" fillId="7" borderId="1" xfId="1" applyNumberFormat="1" applyFont="1" applyFill="1" applyBorder="1" applyAlignment="1">
      <alignment vertical="center"/>
    </xf>
    <xf numFmtId="0" fontId="29" fillId="7" borderId="1" xfId="0" applyFont="1" applyFill="1" applyBorder="1"/>
    <xf numFmtId="167" fontId="29" fillId="7" borderId="1" xfId="2" applyNumberFormat="1" applyFont="1" applyFill="1" applyBorder="1"/>
    <xf numFmtId="10" fontId="29" fillId="7" borderId="1" xfId="3" applyNumberFormat="1" applyFont="1" applyFill="1" applyBorder="1" applyAlignment="1">
      <alignment horizontal="center"/>
    </xf>
    <xf numFmtId="9" fontId="29" fillId="7" borderId="1" xfId="3" applyNumberFormat="1" applyFont="1" applyFill="1" applyBorder="1" applyAlignment="1">
      <alignment horizontal="center"/>
    </xf>
    <xf numFmtId="10" fontId="31" fillId="0" borderId="0" xfId="3" applyNumberFormat="1" applyFont="1" applyFill="1" applyBorder="1" applyAlignment="1">
      <alignment horizontal="center"/>
    </xf>
    <xf numFmtId="165" fontId="34" fillId="0" borderId="0" xfId="0" applyNumberFormat="1" applyFont="1" applyFill="1" applyBorder="1" applyAlignment="1" applyProtection="1">
      <alignment horizontal="right" vertical="center"/>
    </xf>
    <xf numFmtId="0" fontId="34" fillId="0" borderId="0" xfId="0" applyFont="1" applyFill="1" applyAlignment="1">
      <alignment horizontal="right"/>
    </xf>
    <xf numFmtId="0" fontId="34" fillId="0" borderId="0" xfId="0" applyFont="1" applyAlignment="1">
      <alignment horizontal="right"/>
    </xf>
    <xf numFmtId="17" fontId="7" fillId="2" borderId="1" xfId="0" applyNumberFormat="1" applyFont="1" applyFill="1" applyBorder="1" applyAlignment="1">
      <alignment horizontal="center" vertical="center"/>
    </xf>
    <xf numFmtId="17" fontId="25" fillId="2" borderId="1" xfId="0" applyNumberFormat="1" applyFont="1" applyFill="1" applyBorder="1" applyAlignment="1">
      <alignment horizontal="center" vertical="center"/>
    </xf>
    <xf numFmtId="167" fontId="27" fillId="0" borderId="0" xfId="0" applyNumberFormat="1" applyFont="1" applyAlignment="1">
      <alignment horizontal="right"/>
    </xf>
    <xf numFmtId="0" fontId="0" fillId="7" borderId="1" xfId="0" applyFont="1" applyFill="1" applyBorder="1"/>
    <xf numFmtId="0" fontId="0" fillId="7" borderId="0" xfId="0" applyFont="1" applyFill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165" fontId="17" fillId="0" borderId="3" xfId="0" applyNumberFormat="1" applyFont="1" applyBorder="1" applyAlignment="1" applyProtection="1">
      <alignment horizontal="right" vertical="center"/>
    </xf>
    <xf numFmtId="169" fontId="1" fillId="0" borderId="0" xfId="1" applyNumberFormat="1" applyFont="1"/>
    <xf numFmtId="165" fontId="17" fillId="0" borderId="0" xfId="0" applyNumberFormat="1" applyFont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horizontal="left" vertical="center"/>
    </xf>
    <xf numFmtId="10" fontId="1" fillId="0" borderId="1" xfId="3" applyNumberFormat="1" applyFont="1" applyBorder="1" applyAlignment="1">
      <alignment horizontal="center"/>
    </xf>
    <xf numFmtId="10" fontId="1" fillId="5" borderId="1" xfId="3" applyNumberFormat="1" applyFont="1" applyFill="1" applyBorder="1" applyAlignment="1" applyProtection="1">
      <alignment horizontal="center" vertical="center"/>
      <protection locked="0"/>
    </xf>
    <xf numFmtId="169" fontId="22" fillId="0" borderId="0" xfId="1" applyNumberFormat="1" applyFont="1" applyFill="1" applyBorder="1"/>
    <xf numFmtId="166" fontId="0" fillId="7" borderId="1" xfId="1" applyNumberFormat="1" applyFont="1" applyFill="1" applyBorder="1" applyAlignment="1">
      <alignment horizontal="left" vertical="center"/>
    </xf>
    <xf numFmtId="173" fontId="0" fillId="0" borderId="1" xfId="2" applyNumberFormat="1" applyFont="1" applyFill="1" applyBorder="1" applyAlignment="1">
      <alignment horizontal="center" vertical="center"/>
    </xf>
    <xf numFmtId="173" fontId="0" fillId="7" borderId="1" xfId="2" applyNumberFormat="1" applyFont="1" applyFill="1" applyBorder="1" applyAlignment="1">
      <alignment horizontal="center" vertical="center"/>
    </xf>
    <xf numFmtId="169" fontId="0" fillId="0" borderId="0" xfId="1" applyNumberFormat="1" applyFont="1"/>
    <xf numFmtId="165" fontId="17" fillId="0" borderId="3" xfId="0" applyNumberFormat="1" applyFont="1" applyBorder="1" applyAlignment="1" applyProtection="1">
      <alignment horizontal="left" vertical="center"/>
    </xf>
    <xf numFmtId="0" fontId="17" fillId="0" borderId="0" xfId="0" applyFont="1" applyAlignment="1">
      <alignment horizontal="left"/>
    </xf>
    <xf numFmtId="0" fontId="16" fillId="0" borderId="0" xfId="0" applyFont="1" applyBorder="1" applyAlignment="1">
      <alignment horizontal="right"/>
    </xf>
    <xf numFmtId="167" fontId="29" fillId="4" borderId="1" xfId="2" applyNumberFormat="1" applyFont="1" applyFill="1" applyBorder="1"/>
    <xf numFmtId="0" fontId="35" fillId="0" borderId="0" xfId="0" applyFont="1"/>
    <xf numFmtId="165" fontId="17" fillId="0" borderId="0" xfId="0" applyNumberFormat="1" applyFont="1" applyBorder="1" applyAlignment="1" applyProtection="1">
      <alignment horizontal="left" vertical="center"/>
    </xf>
    <xf numFmtId="10" fontId="1" fillId="0" borderId="0" xfId="3" applyNumberFormat="1" applyFont="1" applyBorder="1" applyAlignment="1">
      <alignment horizontal="center"/>
    </xf>
    <xf numFmtId="9" fontId="22" fillId="0" borderId="1" xfId="3" applyFont="1" applyBorder="1" applyAlignment="1" applyProtection="1">
      <alignment horizontal="center" vertical="center"/>
      <protection locked="0"/>
    </xf>
    <xf numFmtId="9" fontId="22" fillId="5" borderId="1" xfId="3" applyFont="1" applyFill="1" applyBorder="1" applyAlignment="1" applyProtection="1">
      <alignment horizontal="center" vertical="center"/>
      <protection locked="0"/>
    </xf>
    <xf numFmtId="9" fontId="0" fillId="0" borderId="1" xfId="3" applyFont="1" applyBorder="1" applyAlignment="1" applyProtection="1">
      <alignment horizontal="center" vertical="center"/>
      <protection locked="0"/>
    </xf>
    <xf numFmtId="9" fontId="0" fillId="5" borderId="1" xfId="3" applyFont="1" applyFill="1" applyBorder="1" applyAlignment="1" applyProtection="1">
      <alignment horizontal="center" vertical="center"/>
      <protection locked="0"/>
    </xf>
    <xf numFmtId="9" fontId="29" fillId="0" borderId="1" xfId="3" applyFont="1" applyBorder="1" applyAlignment="1" applyProtection="1">
      <alignment horizontal="center" vertical="center"/>
      <protection locked="0"/>
    </xf>
    <xf numFmtId="0" fontId="36" fillId="0" borderId="0" xfId="5" applyFont="1" applyFill="1" applyAlignment="1">
      <alignment horizontal="center"/>
    </xf>
    <xf numFmtId="3" fontId="36" fillId="0" borderId="0" xfId="5" applyNumberFormat="1" applyFont="1" applyFill="1"/>
    <xf numFmtId="167" fontId="22" fillId="0" borderId="0" xfId="0" applyNumberFormat="1" applyFont="1"/>
    <xf numFmtId="10" fontId="1" fillId="4" borderId="0" xfId="3" applyNumberFormat="1" applyFont="1" applyFill="1" applyBorder="1" applyAlignment="1" applyProtection="1">
      <alignment horizontal="center" vertical="center"/>
      <protection locked="0"/>
    </xf>
    <xf numFmtId="174" fontId="22" fillId="0" borderId="0" xfId="0" applyNumberFormat="1" applyFont="1"/>
    <xf numFmtId="166" fontId="7" fillId="8" borderId="1" xfId="1" applyNumberFormat="1" applyFont="1" applyFill="1" applyBorder="1" applyAlignment="1">
      <alignment vertical="center"/>
    </xf>
    <xf numFmtId="0" fontId="0" fillId="8" borderId="1" xfId="0" applyFill="1" applyBorder="1"/>
    <xf numFmtId="167" fontId="0" fillId="8" borderId="1" xfId="2" applyNumberFormat="1" applyFont="1" applyFill="1" applyBorder="1"/>
    <xf numFmtId="10" fontId="0" fillId="8" borderId="1" xfId="3" applyNumberFormat="1" applyFont="1" applyFill="1" applyBorder="1" applyAlignment="1">
      <alignment horizontal="center"/>
    </xf>
    <xf numFmtId="9" fontId="0" fillId="8" borderId="1" xfId="3" applyNumberFormat="1" applyFont="1" applyFill="1" applyBorder="1" applyAlignment="1">
      <alignment horizontal="center"/>
    </xf>
    <xf numFmtId="0" fontId="0" fillId="8" borderId="0" xfId="0" applyFont="1" applyFill="1"/>
    <xf numFmtId="17" fontId="7" fillId="2" borderId="10" xfId="4" applyNumberFormat="1" applyFont="1" applyFill="1" applyBorder="1" applyAlignment="1">
      <alignment vertical="center"/>
    </xf>
    <xf numFmtId="17" fontId="7" fillId="2" borderId="12" xfId="4" applyNumberFormat="1" applyFont="1" applyFill="1" applyBorder="1" applyAlignment="1">
      <alignment vertical="center"/>
    </xf>
    <xf numFmtId="17" fontId="25" fillId="2" borderId="1" xfId="0" applyNumberFormat="1" applyFont="1" applyFill="1" applyBorder="1" applyAlignment="1">
      <alignment horizontal="center" vertical="center"/>
    </xf>
    <xf numFmtId="166" fontId="25" fillId="8" borderId="1" xfId="1" applyNumberFormat="1" applyFont="1" applyFill="1" applyBorder="1" applyAlignment="1">
      <alignment vertical="center"/>
    </xf>
    <xf numFmtId="0" fontId="22" fillId="8" borderId="1" xfId="0" applyFont="1" applyFill="1" applyBorder="1"/>
    <xf numFmtId="167" fontId="22" fillId="8" borderId="1" xfId="2" applyNumberFormat="1" applyFont="1" applyFill="1" applyBorder="1"/>
    <xf numFmtId="10" fontId="22" fillId="8" borderId="1" xfId="3" applyNumberFormat="1" applyFont="1" applyFill="1" applyBorder="1" applyAlignment="1">
      <alignment horizontal="center"/>
    </xf>
    <xf numFmtId="9" fontId="22" fillId="8" borderId="1" xfId="3" applyNumberFormat="1" applyFont="1" applyFill="1" applyBorder="1" applyAlignment="1">
      <alignment horizontal="center"/>
    </xf>
    <xf numFmtId="0" fontId="16" fillId="9" borderId="16" xfId="5" applyNumberFormat="1" applyFont="1" applyFill="1" applyBorder="1" applyAlignment="1">
      <alignment horizontal="center" vertical="center" wrapText="1"/>
    </xf>
    <xf numFmtId="166" fontId="25" fillId="10" borderId="1" xfId="1" applyNumberFormat="1" applyFont="1" applyFill="1" applyBorder="1" applyAlignment="1">
      <alignment vertical="center"/>
    </xf>
    <xf numFmtId="0" fontId="0" fillId="10" borderId="1" xfId="0" applyFill="1" applyBorder="1"/>
    <xf numFmtId="167" fontId="0" fillId="10" borderId="1" xfId="2" applyNumberFormat="1" applyFont="1" applyFill="1" applyBorder="1"/>
    <xf numFmtId="10" fontId="0" fillId="10" borderId="1" xfId="3" applyNumberFormat="1" applyFont="1" applyFill="1" applyBorder="1" applyAlignment="1">
      <alignment horizontal="center"/>
    </xf>
    <xf numFmtId="9" fontId="0" fillId="10" borderId="1" xfId="3" applyNumberFormat="1" applyFont="1" applyFill="1" applyBorder="1" applyAlignment="1">
      <alignment horizontal="center"/>
    </xf>
    <xf numFmtId="166" fontId="0" fillId="10" borderId="1" xfId="1" applyNumberFormat="1" applyFont="1" applyFill="1" applyBorder="1" applyAlignment="1">
      <alignment horizontal="center" vertical="center"/>
    </xf>
    <xf numFmtId="166" fontId="0" fillId="10" borderId="1" xfId="1" applyNumberFormat="1" applyFont="1" applyFill="1" applyBorder="1" applyAlignment="1">
      <alignment horizontal="left" vertical="center"/>
    </xf>
    <xf numFmtId="166" fontId="0" fillId="0" borderId="1" xfId="1" applyNumberFormat="1" applyFont="1" applyFill="1" applyBorder="1" applyAlignment="1">
      <alignment horizontal="center" vertical="center"/>
    </xf>
    <xf numFmtId="166" fontId="32" fillId="8" borderId="1" xfId="1" applyNumberFormat="1" applyFont="1" applyFill="1" applyBorder="1" applyAlignment="1">
      <alignment vertical="center"/>
    </xf>
    <xf numFmtId="0" fontId="29" fillId="8" borderId="1" xfId="0" applyFont="1" applyFill="1" applyBorder="1"/>
    <xf numFmtId="167" fontId="29" fillId="8" borderId="1" xfId="2" applyNumberFormat="1" applyFont="1" applyFill="1" applyBorder="1"/>
    <xf numFmtId="10" fontId="29" fillId="8" borderId="1" xfId="3" applyNumberFormat="1" applyFont="1" applyFill="1" applyBorder="1" applyAlignment="1">
      <alignment horizontal="center"/>
    </xf>
    <xf numFmtId="9" fontId="29" fillId="8" borderId="1" xfId="3" applyNumberFormat="1" applyFont="1" applyFill="1" applyBorder="1" applyAlignment="1">
      <alignment horizontal="center"/>
    </xf>
    <xf numFmtId="167" fontId="29" fillId="9" borderId="1" xfId="2" applyNumberFormat="1" applyFont="1" applyFill="1" applyBorder="1"/>
    <xf numFmtId="0" fontId="3" fillId="8" borderId="1" xfId="0" applyFont="1" applyFill="1" applyBorder="1" applyAlignment="1">
      <alignment horizontal="center"/>
    </xf>
    <xf numFmtId="173" fontId="0" fillId="8" borderId="1" xfId="2" applyNumberFormat="1" applyFont="1" applyFill="1" applyBorder="1" applyAlignment="1">
      <alignment horizontal="center" vertical="center"/>
    </xf>
    <xf numFmtId="10" fontId="0" fillId="8" borderId="1" xfId="3" applyNumberFormat="1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right" vertical="center"/>
    </xf>
    <xf numFmtId="10" fontId="0" fillId="9" borderId="1" xfId="3" applyNumberFormat="1" applyFont="1" applyFill="1" applyBorder="1" applyAlignment="1">
      <alignment horizontal="center"/>
    </xf>
    <xf numFmtId="9" fontId="22" fillId="5" borderId="1" xfId="3" applyNumberFormat="1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" fontId="7" fillId="2" borderId="10" xfId="0" applyNumberFormat="1" applyFont="1" applyFill="1" applyBorder="1" applyAlignment="1">
      <alignment horizontal="center" vertical="center"/>
    </xf>
    <xf numFmtId="17" fontId="7" fillId="2" borderId="12" xfId="0" applyNumberFormat="1" applyFont="1" applyFill="1" applyBorder="1" applyAlignment="1">
      <alignment horizontal="center" vertical="center"/>
    </xf>
    <xf numFmtId="0" fontId="16" fillId="9" borderId="13" xfId="5" applyNumberFormat="1" applyFont="1" applyFill="1" applyBorder="1" applyAlignment="1">
      <alignment horizontal="center" vertical="center" wrapText="1"/>
    </xf>
    <xf numFmtId="0" fontId="16" fillId="9" borderId="15" xfId="5" applyNumberFormat="1" applyFont="1" applyFill="1" applyBorder="1" applyAlignment="1">
      <alignment horizontal="center" vertical="center" wrapText="1"/>
    </xf>
    <xf numFmtId="0" fontId="16" fillId="9" borderId="13" xfId="5" applyFont="1" applyFill="1" applyBorder="1" applyAlignment="1">
      <alignment horizontal="center" vertical="center" wrapText="1"/>
    </xf>
    <xf numFmtId="0" fontId="16" fillId="9" borderId="15" xfId="5" applyFont="1" applyFill="1" applyBorder="1" applyAlignment="1">
      <alignment horizontal="center" vertical="center" wrapText="1"/>
    </xf>
    <xf numFmtId="9" fontId="25" fillId="2" borderId="10" xfId="3" applyFont="1" applyFill="1" applyBorder="1" applyAlignment="1">
      <alignment horizontal="center" vertical="center" wrapText="1"/>
    </xf>
    <xf numFmtId="9" fontId="25" fillId="2" borderId="11" xfId="3" applyFont="1" applyFill="1" applyBorder="1" applyAlignment="1">
      <alignment horizontal="center" vertical="center" wrapText="1"/>
    </xf>
    <xf numFmtId="9" fontId="25" fillId="2" borderId="12" xfId="3" applyFont="1" applyFill="1" applyBorder="1" applyAlignment="1">
      <alignment horizontal="center" vertical="center" wrapText="1"/>
    </xf>
    <xf numFmtId="17" fontId="25" fillId="2" borderId="10" xfId="0" applyNumberFormat="1" applyFont="1" applyFill="1" applyBorder="1" applyAlignment="1">
      <alignment horizontal="center" vertical="center"/>
    </xf>
    <xf numFmtId="17" fontId="25" fillId="2" borderId="12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17" fontId="25" fillId="2" borderId="2" xfId="0" applyNumberFormat="1" applyFont="1" applyFill="1" applyBorder="1" applyAlignment="1">
      <alignment horizontal="center" vertical="center"/>
    </xf>
    <xf numFmtId="17" fontId="25" fillId="2" borderId="4" xfId="0" applyNumberFormat="1" applyFont="1" applyFill="1" applyBorder="1" applyAlignment="1">
      <alignment horizontal="center" vertical="center"/>
    </xf>
    <xf numFmtId="17" fontId="25" fillId="2" borderId="10" xfId="4" applyNumberFormat="1" applyFont="1" applyFill="1" applyBorder="1" applyAlignment="1">
      <alignment horizontal="center" vertical="center"/>
    </xf>
    <xf numFmtId="17" fontId="25" fillId="2" borderId="12" xfId="4" applyNumberFormat="1" applyFont="1" applyFill="1" applyBorder="1" applyAlignment="1">
      <alignment horizontal="center" vertical="center"/>
    </xf>
    <xf numFmtId="17" fontId="25" fillId="2" borderId="1" xfId="4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17" fontId="7" fillId="2" borderId="2" xfId="0" applyNumberFormat="1" applyFont="1" applyFill="1" applyBorder="1" applyAlignment="1">
      <alignment horizontal="center" vertical="center"/>
    </xf>
    <xf numFmtId="17" fontId="7" fillId="2" borderId="4" xfId="0" applyNumberFormat="1" applyFont="1" applyFill="1" applyBorder="1" applyAlignment="1">
      <alignment horizontal="center" vertical="center"/>
    </xf>
    <xf numFmtId="17" fontId="7" fillId="2" borderId="1" xfId="4" applyNumberFormat="1" applyFont="1" applyFill="1" applyBorder="1" applyAlignment="1">
      <alignment horizontal="center" vertical="center"/>
    </xf>
    <xf numFmtId="17" fontId="7" fillId="2" borderId="10" xfId="4" applyNumberFormat="1" applyFont="1" applyFill="1" applyBorder="1" applyAlignment="1">
      <alignment horizontal="center" vertical="center"/>
    </xf>
    <xf numFmtId="17" fontId="7" fillId="2" borderId="12" xfId="4" applyNumberFormat="1" applyFont="1" applyFill="1" applyBorder="1" applyAlignment="1">
      <alignment horizontal="center" vertical="center"/>
    </xf>
    <xf numFmtId="17" fontId="32" fillId="2" borderId="10" xfId="4" applyNumberFormat="1" applyFont="1" applyFill="1" applyBorder="1" applyAlignment="1">
      <alignment horizontal="center" vertical="center"/>
    </xf>
    <xf numFmtId="17" fontId="32" fillId="2" borderId="12" xfId="4" applyNumberFormat="1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17" fontId="32" fillId="2" borderId="2" xfId="0" applyNumberFormat="1" applyFont="1" applyFill="1" applyBorder="1" applyAlignment="1">
      <alignment horizontal="center" vertical="center"/>
    </xf>
    <xf numFmtId="17" fontId="32" fillId="2" borderId="4" xfId="0" applyNumberFormat="1" applyFont="1" applyFill="1" applyBorder="1" applyAlignment="1">
      <alignment horizontal="center" vertical="center"/>
    </xf>
    <xf numFmtId="17" fontId="32" fillId="2" borderId="1" xfId="0" applyNumberFormat="1" applyFont="1" applyFill="1" applyBorder="1" applyAlignment="1">
      <alignment horizontal="center" vertical="center"/>
    </xf>
    <xf numFmtId="17" fontId="32" fillId="2" borderId="1" xfId="4" applyNumberFormat="1" applyFont="1" applyFill="1" applyBorder="1" applyAlignment="1">
      <alignment horizontal="center" vertical="center"/>
    </xf>
  </cellXfs>
  <cellStyles count="8"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26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family val="2"/>
        <scheme val="none"/>
      </font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</font>
      <protection locked="0" hidden="0"/>
    </dxf>
  </dxfs>
  <tableStyles count="0" defaultTableStyle="TableStyleMedium2" defaultPivotStyle="PivotStyleLight16"/>
  <colors>
    <mruColors>
      <color rgb="FF33CC33"/>
      <color rgb="FFC55A1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412818604076"/>
          <c:y val="1.9611961134343478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jun-17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108618098032409E-2"/>
                  <c:y val="3.1739811520501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C3-45C9-BB17-6899FA5FD72E}"/>
                </c:ext>
              </c:extLst>
            </c:dLbl>
            <c:dLbl>
              <c:idx val="1"/>
              <c:layout>
                <c:manualLayout>
                  <c:x val="-2.0599257011193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3-45C9-BB17-6899FA5FD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Comisiones!$D$9:$D$16</c:f>
              <c:numCache>
                <c:formatCode>_("$"* #,##0_);_("$"* \(#,##0\);_("$"* "-"??_);_(@_)</c:formatCode>
                <c:ptCount val="8"/>
                <c:pt idx="0">
                  <c:v>349594.29</c:v>
                </c:pt>
                <c:pt idx="1">
                  <c:v>128567.56000000003</c:v>
                </c:pt>
                <c:pt idx="2">
                  <c:v>69313.459999999992</c:v>
                </c:pt>
                <c:pt idx="3">
                  <c:v>61598.49</c:v>
                </c:pt>
                <c:pt idx="4">
                  <c:v>63205.2</c:v>
                </c:pt>
                <c:pt idx="5">
                  <c:v>28221.5</c:v>
                </c:pt>
                <c:pt idx="6">
                  <c:v>20783.009999999998</c:v>
                </c:pt>
                <c:pt idx="7">
                  <c:v>18505.310000000001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jun-18</c:v>
                </c:pt>
              </c:strCache>
            </c:strRef>
          </c:tx>
          <c:spPr>
            <a:noFill/>
            <a:ln w="44450">
              <a:solidFill>
                <a:srgbClr val="33CC33"/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5.6179791848710329E-3"/>
                  <c:y val="0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33CC3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C3-45C9-BB17-6899FA5FD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33CC33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Comisiones!$E$9:$E$16</c:f>
              <c:numCache>
                <c:formatCode>_("$"* #,##0_);_("$"* \(#,##0\);_("$"* "-"??_);_(@_)</c:formatCode>
                <c:ptCount val="8"/>
                <c:pt idx="0">
                  <c:v>394398.87999999995</c:v>
                </c:pt>
                <c:pt idx="1">
                  <c:v>132510.93</c:v>
                </c:pt>
                <c:pt idx="2">
                  <c:v>66342.429999999993</c:v>
                </c:pt>
                <c:pt idx="3">
                  <c:v>67966.709999999977</c:v>
                </c:pt>
                <c:pt idx="4">
                  <c:v>56673.110000000008</c:v>
                </c:pt>
                <c:pt idx="5">
                  <c:v>30774.309999999998</c:v>
                </c:pt>
                <c:pt idx="6">
                  <c:v>24687.05</c:v>
                </c:pt>
                <c:pt idx="7">
                  <c:v>169.62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Comisiones!$C$47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42916</c:v>
                </c:pt>
                <c:pt idx="1">
                  <c:v>43281</c:v>
                </c:pt>
              </c:numCache>
            </c:numRef>
          </c:cat>
          <c:val>
            <c:numRef>
              <c:f>(Comisiones!$D$47,Comisiones!$E$47)</c:f>
              <c:numCache>
                <c:formatCode>0.00%</c:formatCode>
                <c:ptCount val="2"/>
                <c:pt idx="0">
                  <c:v>0.52744042549872538</c:v>
                </c:pt>
                <c:pt idx="1">
                  <c:v>0.49012652551370678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Comisiones!$C$46</c:f>
              <c:strCache>
                <c:ptCount val="1"/>
                <c:pt idx="0">
                  <c:v>Fondos de Inversión Colectiva</c:v>
                </c:pt>
              </c:strCache>
            </c:strRef>
          </c:tx>
          <c:spPr>
            <a:noFill/>
            <a:ln w="44450">
              <a:solidFill>
                <a:srgbClr val="33CC3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42916</c:v>
                </c:pt>
                <c:pt idx="1">
                  <c:v>43281</c:v>
                </c:pt>
              </c:numCache>
            </c:numRef>
          </c:cat>
          <c:val>
            <c:numRef>
              <c:f>(Comisiones!$D$46,Comisiones!$E$46)</c:f>
              <c:numCache>
                <c:formatCode>0.00%</c:formatCode>
                <c:ptCount val="2"/>
                <c:pt idx="0">
                  <c:v>0.47255957450127456</c:v>
                </c:pt>
                <c:pt idx="1">
                  <c:v>0.50987347448629328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23740776"/>
        <c:axId val="623735200"/>
      </c:barChart>
      <c:catAx>
        <c:axId val="6237407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35200"/>
        <c:crosses val="autoZero"/>
        <c:auto val="0"/>
        <c:lblAlgn val="ctr"/>
        <c:lblOffset val="100"/>
        <c:noMultiLvlLbl val="1"/>
      </c:catAx>
      <c:valAx>
        <c:axId val="623735200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4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Activos administrados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jun-17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680407240223276E-2"/>
                  <c:y val="-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D3-46F7-9C33-7BB5804D7154}"/>
                </c:ext>
              </c:extLst>
            </c:dLbl>
            <c:dLbl>
              <c:idx val="1"/>
              <c:layout>
                <c:manualLayout>
                  <c:x val="-1.0011777634477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3-46F7-9C33-7BB5804D7154}"/>
                </c:ext>
              </c:extLst>
            </c:dLbl>
            <c:dLbl>
              <c:idx val="2"/>
              <c:layout>
                <c:manualLayout>
                  <c:x val="-8.3431480287309723E-3"/>
                  <c:y val="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3-46F7-9C33-7BB5804D7154}"/>
                </c:ext>
              </c:extLst>
            </c:dLbl>
            <c:dLbl>
              <c:idx val="3"/>
              <c:layout>
                <c:manualLayout>
                  <c:x val="-6.6745184229847904E-3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3-46F7-9C33-7BB5804D7154}"/>
                </c:ext>
              </c:extLst>
            </c:dLbl>
            <c:dLbl>
              <c:idx val="4"/>
              <c:layout>
                <c:manualLayout>
                  <c:x val="-8.3431480287309116E-3"/>
                  <c:y val="3.2672903332198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D3-46F7-9C33-7BB5804D7154}"/>
                </c:ext>
              </c:extLst>
            </c:dLbl>
            <c:dLbl>
              <c:idx val="5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3-46F7-9C33-7BB5804D7154}"/>
                </c:ext>
              </c:extLst>
            </c:dLbl>
            <c:dLbl>
              <c:idx val="6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3-46F7-9C33-7BB5804D715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3CD3-46F7-9C33-7BB5804D71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123600572.3</c:v>
                </c:pt>
                <c:pt idx="1">
                  <c:v>102788034.91000001</c:v>
                </c:pt>
                <c:pt idx="2">
                  <c:v>80072047.560000002</c:v>
                </c:pt>
                <c:pt idx="3">
                  <c:v>57596395.949999996</c:v>
                </c:pt>
                <c:pt idx="4">
                  <c:v>49585390.370000005</c:v>
                </c:pt>
                <c:pt idx="5">
                  <c:v>42665022.050000004</c:v>
                </c:pt>
                <c:pt idx="6">
                  <c:v>11201152.600000001</c:v>
                </c:pt>
                <c:pt idx="7">
                  <c:v>1918203.49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jun-18</c:v>
                </c:pt>
              </c:strCache>
            </c:strRef>
          </c:tx>
          <c:spPr>
            <a:noFill/>
            <a:ln w="44450">
              <a:solidFill>
                <a:srgbClr val="33CC33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33CC33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Activos!$E$9:$E$16</c:f>
              <c:numCache>
                <c:formatCode>_("$"* #,##0_);_("$"* \(#,##0\);_("$"* "-"??_);_(@_)</c:formatCode>
                <c:ptCount val="8"/>
                <c:pt idx="0">
                  <c:v>128528324.28999999</c:v>
                </c:pt>
                <c:pt idx="1">
                  <c:v>119262924.00999999</c:v>
                </c:pt>
                <c:pt idx="2">
                  <c:v>79017119.840000004</c:v>
                </c:pt>
                <c:pt idx="3">
                  <c:v>54460518.480000004</c:v>
                </c:pt>
                <c:pt idx="4">
                  <c:v>53715585.579999991</c:v>
                </c:pt>
                <c:pt idx="5">
                  <c:v>44512488.919999994</c:v>
                </c:pt>
                <c:pt idx="6">
                  <c:v>13755074.520000001</c:v>
                </c:pt>
                <c:pt idx="7">
                  <c:v>2201101.37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Número de negocios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89775702446555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jun-17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11266</c:v>
                </c:pt>
                <c:pt idx="1">
                  <c:v>7664</c:v>
                </c:pt>
                <c:pt idx="2">
                  <c:v>2460</c:v>
                </c:pt>
                <c:pt idx="3">
                  <c:v>1303</c:v>
                </c:pt>
                <c:pt idx="4">
                  <c:v>109</c:v>
                </c:pt>
                <c:pt idx="5">
                  <c:v>94</c:v>
                </c:pt>
                <c:pt idx="6">
                  <c:v>41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jun-18</c:v>
                </c:pt>
              </c:strCache>
            </c:strRef>
          </c:tx>
          <c:spPr>
            <a:noFill/>
            <a:ln w="44450">
              <a:solidFill>
                <a:srgbClr val="33CC33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10731</c:v>
                </c:pt>
                <c:pt idx="1">
                  <c:v>6024</c:v>
                </c:pt>
                <c:pt idx="2">
                  <c:v>2265</c:v>
                </c:pt>
                <c:pt idx="3">
                  <c:v>1325</c:v>
                </c:pt>
                <c:pt idx="4">
                  <c:v>99</c:v>
                </c:pt>
                <c:pt idx="5">
                  <c:v>89</c:v>
                </c:pt>
                <c:pt idx="6">
                  <c:v>60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FICs_FCP!$D$8</c:f>
              <c:strCache>
                <c:ptCount val="1"/>
                <c:pt idx="0">
                  <c:v>jun-17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FICs_FCP!$D$9</c:f>
              <c:numCache>
                <c:formatCode>_("$"* #,##0_);_("$"* \(#,##0\);_("$"* "-"??_);_(@_)</c:formatCode>
                <c:ptCount val="1"/>
                <c:pt idx="0">
                  <c:v>1371389.8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FICs_FCP!$E$8</c:f>
              <c:strCache>
                <c:ptCount val="1"/>
                <c:pt idx="0">
                  <c:v>jun-18</c:v>
                </c:pt>
              </c:strCache>
            </c:strRef>
          </c:tx>
          <c:spPr>
            <a:noFill/>
            <a:ln w="44450">
              <a:solidFill>
                <a:srgbClr val="33CC33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FICs_FCP!$E$9</c:f>
              <c:numCache>
                <c:formatCode>_("$"* #,##0_);_("$"* \(#,##0\);_("$"* "-"??_);_(@_)</c:formatCode>
                <c:ptCount val="1"/>
                <c:pt idx="0">
                  <c:v>1336948.9999999998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ROE Anual Sector</a:t>
            </a:r>
            <a:r>
              <a:rPr lang="es-CO" baseline="0">
                <a:solidFill>
                  <a:sysClr val="windowText" lastClr="000000"/>
                </a:solidFill>
              </a:rPr>
              <a:t> Fiduciario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jun-17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0.26712405536469896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jun-18</c:v>
                </c:pt>
              </c:strCache>
            </c:strRef>
          </c:tx>
          <c:spPr>
            <a:noFill/>
            <a:ln w="44450">
              <a:solidFill>
                <a:srgbClr val="33CC33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0.24666810598634403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Eficiencia</a:t>
            </a:r>
            <a:r>
              <a:rPr lang="es-CO" baseline="0">
                <a:solidFill>
                  <a:sysClr val="windowText" lastClr="000000"/>
                </a:solidFill>
              </a:rPr>
              <a:t> operativa Sociedades Fiduciarias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83239119571365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0099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Indicadores!$P$9:$P$18</c:f>
              <c:strCache>
                <c:ptCount val="10"/>
                <c:pt idx="0">
                  <c:v>CITITRUST COLOMBIA</c:v>
                </c:pt>
                <c:pt idx="1">
                  <c:v>FIDUCIARIA DAVIVIENDA</c:v>
                </c:pt>
                <c:pt idx="2">
                  <c:v>BBVA FIDUCIARIA</c:v>
                </c:pt>
                <c:pt idx="3">
                  <c:v>FIDUCIARIA LA PREVISORA</c:v>
                </c:pt>
                <c:pt idx="4">
                  <c:v>FIDUCIARIA BANCOLOMBIA</c:v>
                </c:pt>
                <c:pt idx="5">
                  <c:v>ITAÚ ASSET MANAGEMENT</c:v>
                </c:pt>
                <c:pt idx="6">
                  <c:v>OLD MUTUAL FIDUCIARIA</c:v>
                </c:pt>
                <c:pt idx="7">
                  <c:v>FIDUCIARIA GNB SUDAMERIS</c:v>
                </c:pt>
                <c:pt idx="8">
                  <c:v>ALIANZA FIDUCIARIA</c:v>
                </c:pt>
                <c:pt idx="9">
                  <c:v>CREDICORP CAPITAL FIDUCIARIA</c:v>
                </c:pt>
              </c:strCache>
            </c:strRef>
          </c:cat>
          <c:val>
            <c:numRef>
              <c:f>Indicadores!$S$9:$S$18</c:f>
              <c:numCache>
                <c:formatCode>#,##0.0</c:formatCode>
                <c:ptCount val="10"/>
                <c:pt idx="0">
                  <c:v>13.994170963415369</c:v>
                </c:pt>
                <c:pt idx="1">
                  <c:v>5.7617027844951387</c:v>
                </c:pt>
                <c:pt idx="2">
                  <c:v>5.624076827040505</c:v>
                </c:pt>
                <c:pt idx="3">
                  <c:v>4.2040893545417362</c:v>
                </c:pt>
                <c:pt idx="4">
                  <c:v>4.1856973454077835</c:v>
                </c:pt>
                <c:pt idx="5">
                  <c:v>3.4419535628502804</c:v>
                </c:pt>
                <c:pt idx="6">
                  <c:v>3.1067581392549797</c:v>
                </c:pt>
                <c:pt idx="7">
                  <c:v>3.0133384146341462</c:v>
                </c:pt>
                <c:pt idx="8">
                  <c:v>2.9866854774711227</c:v>
                </c:pt>
                <c:pt idx="9">
                  <c:v>2.9479832704388431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3</xdr:row>
      <xdr:rowOff>38100</xdr:rowOff>
    </xdr:from>
    <xdr:to>
      <xdr:col>6</xdr:col>
      <xdr:colOff>659858</xdr:colOff>
      <xdr:row>8</xdr:row>
      <xdr:rowOff>130683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2484120" y="58674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1185263</xdr:colOff>
      <xdr:row>14</xdr:row>
      <xdr:rowOff>8963</xdr:rowOff>
    </xdr:from>
    <xdr:to>
      <xdr:col>6</xdr:col>
      <xdr:colOff>53788</xdr:colOff>
      <xdr:row>35</xdr:row>
      <xdr:rowOff>129986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C5C534A-607F-4F57-A0F4-CC0608E06E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215153</xdr:colOff>
      <xdr:row>12</xdr:row>
      <xdr:rowOff>22410</xdr:rowOff>
    </xdr:from>
    <xdr:to>
      <xdr:col>5</xdr:col>
      <xdr:colOff>62753</xdr:colOff>
      <xdr:row>33</xdr:row>
      <xdr:rowOff>143432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206189</xdr:colOff>
      <xdr:row>35</xdr:row>
      <xdr:rowOff>17930</xdr:rowOff>
    </xdr:from>
    <xdr:to>
      <xdr:col>5</xdr:col>
      <xdr:colOff>71718</xdr:colOff>
      <xdr:row>56</xdr:row>
      <xdr:rowOff>138951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9244C28-5C7B-42D2-B770-1FF098933F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06738" y="235048"/>
          <a:ext cx="4412771" cy="1001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1516380</xdr:colOff>
      <xdr:row>1</xdr:row>
      <xdr:rowOff>53340</xdr:rowOff>
    </xdr:from>
    <xdr:to>
      <xdr:col>4</xdr:col>
      <xdr:colOff>19778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965960" y="23622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23558" y="238870"/>
          <a:ext cx="4410223" cy="10202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322731</xdr:colOff>
      <xdr:row>0</xdr:row>
      <xdr:rowOff>35858</xdr:rowOff>
    </xdr:from>
    <xdr:to>
      <xdr:col>1</xdr:col>
      <xdr:colOff>1165414</xdr:colOff>
      <xdr:row>3</xdr:row>
      <xdr:rowOff>167955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72" y="35858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311564</xdr:colOff>
      <xdr:row>0</xdr:row>
      <xdr:rowOff>28523</xdr:rowOff>
    </xdr:from>
    <xdr:to>
      <xdr:col>1</xdr:col>
      <xdr:colOff>1152617</xdr:colOff>
      <xdr:row>3</xdr:row>
      <xdr:rowOff>169527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9372ED-1C94-4A8C-BAC9-EB14E5BBB8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70" y="28523"/>
          <a:ext cx="841053" cy="7147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69" y="26893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10886</xdr:colOff>
      <xdr:row>20</xdr:row>
      <xdr:rowOff>180048</xdr:rowOff>
    </xdr:from>
    <xdr:to>
      <xdr:col>5</xdr:col>
      <xdr:colOff>957944</xdr:colOff>
      <xdr:row>42</xdr:row>
      <xdr:rowOff>120961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49</xdr:row>
      <xdr:rowOff>130627</xdr:rowOff>
    </xdr:from>
    <xdr:to>
      <xdr:col>6</xdr:col>
      <xdr:colOff>1</xdr:colOff>
      <xdr:row>70</xdr:row>
      <xdr:rowOff>126144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1192302</xdr:colOff>
      <xdr:row>20</xdr:row>
      <xdr:rowOff>26488</xdr:rowOff>
    </xdr:from>
    <xdr:to>
      <xdr:col>6</xdr:col>
      <xdr:colOff>44822</xdr:colOff>
      <xdr:row>41</xdr:row>
      <xdr:rowOff>148325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17930</xdr:colOff>
      <xdr:row>19</xdr:row>
      <xdr:rowOff>36265</xdr:rowOff>
    </xdr:from>
    <xdr:to>
      <xdr:col>6</xdr:col>
      <xdr:colOff>0</xdr:colOff>
      <xdr:row>40</xdr:row>
      <xdr:rowOff>157286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ofiduciaria/4.%20AREA%20TECNICA/3.%20SIGAF/1.%20BD/PrincipalesCifras_BD(v1.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346">
          <cell r="B346">
            <v>590000</v>
          </cell>
          <cell r="C346" t="str">
            <v>Sociedad Fiduciaria</v>
          </cell>
          <cell r="D346">
            <v>42400</v>
          </cell>
          <cell r="E346">
            <v>42429</v>
          </cell>
          <cell r="F346">
            <v>42460</v>
          </cell>
          <cell r="G346">
            <v>42490</v>
          </cell>
          <cell r="H346">
            <v>42521</v>
          </cell>
          <cell r="I346">
            <v>42551</v>
          </cell>
          <cell r="J346">
            <v>42582</v>
          </cell>
          <cell r="K346">
            <v>42613</v>
          </cell>
          <cell r="L346">
            <v>42643</v>
          </cell>
          <cell r="M346">
            <v>42674</v>
          </cell>
          <cell r="N346">
            <v>42704</v>
          </cell>
          <cell r="O346">
            <v>42735</v>
          </cell>
          <cell r="P346">
            <v>42766</v>
          </cell>
          <cell r="Q346">
            <v>42794</v>
          </cell>
          <cell r="R346">
            <v>42825</v>
          </cell>
          <cell r="S346">
            <v>42855</v>
          </cell>
          <cell r="T346">
            <v>42886</v>
          </cell>
          <cell r="U346">
            <v>42916</v>
          </cell>
          <cell r="V346">
            <v>42947</v>
          </cell>
          <cell r="W346">
            <v>42978</v>
          </cell>
          <cell r="X346">
            <v>43008</v>
          </cell>
          <cell r="Y346">
            <v>43039</v>
          </cell>
          <cell r="Z346">
            <v>43069</v>
          </cell>
          <cell r="AA346">
            <v>43100</v>
          </cell>
          <cell r="AB346">
            <v>43131</v>
          </cell>
          <cell r="AC346">
            <v>43159</v>
          </cell>
          <cell r="AD346">
            <v>43190</v>
          </cell>
          <cell r="AE346">
            <v>43220</v>
          </cell>
          <cell r="AF346">
            <v>43251</v>
          </cell>
          <cell r="AG346">
            <v>43281</v>
          </cell>
          <cell r="AH346">
            <v>43312</v>
          </cell>
          <cell r="AI346">
            <v>43343</v>
          </cell>
          <cell r="AJ346">
            <v>43373</v>
          </cell>
          <cell r="AK346">
            <v>43404</v>
          </cell>
          <cell r="AL346">
            <v>43434</v>
          </cell>
          <cell r="AM346">
            <v>43465</v>
          </cell>
          <cell r="AN346">
            <v>43496</v>
          </cell>
          <cell r="AO346">
            <v>43524</v>
          </cell>
          <cell r="AP346">
            <v>43555</v>
          </cell>
          <cell r="AQ346">
            <v>43585</v>
          </cell>
          <cell r="AR346">
            <v>43616</v>
          </cell>
          <cell r="AS346">
            <v>43646</v>
          </cell>
          <cell r="AT346">
            <v>43677</v>
          </cell>
          <cell r="AU346">
            <v>43708</v>
          </cell>
          <cell r="AV346">
            <v>43738</v>
          </cell>
          <cell r="AW346">
            <v>43769</v>
          </cell>
          <cell r="AX346">
            <v>43799</v>
          </cell>
          <cell r="AY346">
            <v>43830</v>
          </cell>
          <cell r="AZ346">
            <v>43861</v>
          </cell>
          <cell r="BA346">
            <v>43890</v>
          </cell>
          <cell r="BB346">
            <v>43921</v>
          </cell>
          <cell r="BC346">
            <v>43951</v>
          </cell>
          <cell r="BD346">
            <v>43982</v>
          </cell>
          <cell r="BE346">
            <v>44012</v>
          </cell>
          <cell r="BF346">
            <v>44043</v>
          </cell>
          <cell r="BG346">
            <v>44074</v>
          </cell>
          <cell r="BH346">
            <v>44104</v>
          </cell>
          <cell r="BI346">
            <v>44135</v>
          </cell>
          <cell r="BJ346">
            <v>44165</v>
          </cell>
          <cell r="BK346">
            <v>44196</v>
          </cell>
        </row>
        <row r="347">
          <cell r="B347">
            <v>3</v>
          </cell>
          <cell r="C347" t="str">
            <v>BBVA FIDUCIARIA</v>
          </cell>
          <cell r="D347">
            <v>1020.77</v>
          </cell>
          <cell r="E347">
            <v>1972.69</v>
          </cell>
          <cell r="F347">
            <v>3759.42</v>
          </cell>
          <cell r="G347">
            <v>5919.75</v>
          </cell>
          <cell r="H347">
            <v>7353.98</v>
          </cell>
          <cell r="I347">
            <v>8887.91</v>
          </cell>
          <cell r="J347">
            <v>10447.700000000001</v>
          </cell>
          <cell r="K347">
            <v>12099.51</v>
          </cell>
          <cell r="L347">
            <v>13988.47</v>
          </cell>
          <cell r="M347">
            <v>15577.54</v>
          </cell>
          <cell r="N347">
            <v>17156.87</v>
          </cell>
          <cell r="O347">
            <v>18763.599999999999</v>
          </cell>
          <cell r="P347">
            <v>1989.29</v>
          </cell>
          <cell r="Q347">
            <v>3680.18</v>
          </cell>
          <cell r="R347">
            <v>6313.67</v>
          </cell>
          <cell r="S347">
            <v>8514.64</v>
          </cell>
          <cell r="T347">
            <v>11288.3</v>
          </cell>
          <cell r="U347">
            <v>12086.46</v>
          </cell>
          <cell r="V347">
            <v>14615.9</v>
          </cell>
          <cell r="W347">
            <v>16819.29</v>
          </cell>
          <cell r="X347">
            <v>18904.8</v>
          </cell>
          <cell r="Y347">
            <v>21648.51</v>
          </cell>
          <cell r="Z347">
            <v>23767.07</v>
          </cell>
          <cell r="AA347">
            <v>27250.06</v>
          </cell>
          <cell r="AB347">
            <v>2662.59</v>
          </cell>
          <cell r="AC347">
            <v>5598</v>
          </cell>
          <cell r="AD347">
            <v>8235.7000000000007</v>
          </cell>
          <cell r="AE347">
            <v>11366.1</v>
          </cell>
          <cell r="AF347">
            <v>14296.72</v>
          </cell>
          <cell r="AG347">
            <v>17013.740000000002</v>
          </cell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/>
          <cell r="BG347"/>
          <cell r="BH347"/>
          <cell r="BI347"/>
          <cell r="BJ347"/>
          <cell r="BK347"/>
        </row>
        <row r="348">
          <cell r="B348">
            <v>4</v>
          </cell>
          <cell r="C348" t="str">
            <v>ITAÚ SECURITIES SERVICES</v>
          </cell>
          <cell r="D348">
            <v>-54</v>
          </cell>
          <cell r="E348">
            <v>-4</v>
          </cell>
          <cell r="F348">
            <v>1218</v>
          </cell>
          <cell r="G348">
            <v>1632</v>
          </cell>
          <cell r="H348">
            <v>1959</v>
          </cell>
          <cell r="I348">
            <v>2466</v>
          </cell>
          <cell r="J348">
            <v>2929</v>
          </cell>
          <cell r="K348">
            <v>3214.96</v>
          </cell>
          <cell r="L348">
            <v>3863</v>
          </cell>
          <cell r="M348">
            <v>3724</v>
          </cell>
          <cell r="N348">
            <v>3738.69</v>
          </cell>
          <cell r="O348">
            <v>3997</v>
          </cell>
          <cell r="P348">
            <v>522</v>
          </cell>
          <cell r="Q348">
            <v>663</v>
          </cell>
          <cell r="R348">
            <v>1250</v>
          </cell>
          <cell r="S348">
            <v>1681</v>
          </cell>
          <cell r="T348">
            <v>1850</v>
          </cell>
          <cell r="U348">
            <v>2068.52</v>
          </cell>
          <cell r="V348">
            <v>1788.69</v>
          </cell>
          <cell r="W348">
            <v>1797</v>
          </cell>
          <cell r="X348">
            <v>2073</v>
          </cell>
          <cell r="Y348">
            <v>2231</v>
          </cell>
          <cell r="Z348">
            <v>2597</v>
          </cell>
          <cell r="AA348">
            <v>4757.71</v>
          </cell>
          <cell r="AB348">
            <v>151</v>
          </cell>
          <cell r="AC348">
            <v>-101</v>
          </cell>
          <cell r="AD348">
            <v>29</v>
          </cell>
          <cell r="AE348">
            <v>387</v>
          </cell>
          <cell r="AF348">
            <v>337</v>
          </cell>
          <cell r="AG348">
            <v>398.78</v>
          </cell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/>
          <cell r="BG348"/>
          <cell r="BH348"/>
          <cell r="BI348"/>
          <cell r="BJ348"/>
          <cell r="BK348"/>
        </row>
        <row r="349">
          <cell r="B349">
            <v>6</v>
          </cell>
          <cell r="C349" t="str">
            <v>FIDUCIARIA COLMENA</v>
          </cell>
          <cell r="D349">
            <v>154.11000000000001</v>
          </cell>
          <cell r="E349">
            <v>195.24</v>
          </cell>
          <cell r="F349">
            <v>201.14</v>
          </cell>
          <cell r="G349">
            <v>203.05</v>
          </cell>
          <cell r="H349">
            <v>236.56</v>
          </cell>
          <cell r="I349">
            <v>327.39999999999998</v>
          </cell>
          <cell r="J349">
            <v>460.4</v>
          </cell>
          <cell r="K349">
            <v>583.16</v>
          </cell>
          <cell r="L349">
            <v>738.79</v>
          </cell>
          <cell r="M349">
            <v>899.26</v>
          </cell>
          <cell r="N349">
            <v>1000.11</v>
          </cell>
          <cell r="O349">
            <v>1147.18</v>
          </cell>
          <cell r="P349">
            <v>138.08000000000001</v>
          </cell>
          <cell r="Q349">
            <v>319.08</v>
          </cell>
          <cell r="R349">
            <v>413.2</v>
          </cell>
          <cell r="S349">
            <v>564.71</v>
          </cell>
          <cell r="T349">
            <v>623.62</v>
          </cell>
          <cell r="U349">
            <v>722.75</v>
          </cell>
          <cell r="V349">
            <v>796.97</v>
          </cell>
          <cell r="W349">
            <v>971.17</v>
          </cell>
          <cell r="X349">
            <v>1169.8499999999999</v>
          </cell>
          <cell r="Y349">
            <v>1338.76</v>
          </cell>
          <cell r="Z349">
            <v>1537.63</v>
          </cell>
          <cell r="AA349">
            <v>1975.69</v>
          </cell>
          <cell r="AB349">
            <v>105.9</v>
          </cell>
          <cell r="AC349">
            <v>253.2</v>
          </cell>
          <cell r="AD349">
            <v>440.95</v>
          </cell>
          <cell r="AE349">
            <v>695</v>
          </cell>
          <cell r="AF349">
            <v>913.49</v>
          </cell>
          <cell r="AG349">
            <v>1137.93</v>
          </cell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/>
          <cell r="BG349"/>
          <cell r="BH349"/>
          <cell r="BI349"/>
          <cell r="BJ349"/>
          <cell r="BK349"/>
        </row>
        <row r="350">
          <cell r="B350">
            <v>7</v>
          </cell>
          <cell r="C350" t="str">
            <v>OLD MUTUAL FIDUCIARIA</v>
          </cell>
          <cell r="D350">
            <v>748.48</v>
          </cell>
          <cell r="E350">
            <v>2458.34</v>
          </cell>
          <cell r="F350">
            <v>5189.84</v>
          </cell>
          <cell r="G350">
            <v>9166.5300000000007</v>
          </cell>
          <cell r="H350">
            <v>12635.24</v>
          </cell>
          <cell r="I350">
            <v>16038.81</v>
          </cell>
          <cell r="J350">
            <v>18858.439999999999</v>
          </cell>
          <cell r="K350">
            <v>22503.759999999998</v>
          </cell>
          <cell r="L350">
            <v>24748.62</v>
          </cell>
          <cell r="M350">
            <v>27137.93</v>
          </cell>
          <cell r="N350">
            <v>30094.49</v>
          </cell>
          <cell r="O350">
            <v>34333</v>
          </cell>
          <cell r="P350">
            <v>2809.52</v>
          </cell>
          <cell r="Q350">
            <v>4163.01</v>
          </cell>
          <cell r="R350">
            <v>6710.59</v>
          </cell>
          <cell r="S350">
            <v>9181.0499999999993</v>
          </cell>
          <cell r="T350">
            <v>12226.13</v>
          </cell>
          <cell r="U350">
            <v>15037.93</v>
          </cell>
          <cell r="V350">
            <v>17535.32</v>
          </cell>
          <cell r="W350">
            <v>19989.650000000001</v>
          </cell>
          <cell r="X350">
            <v>23187.62</v>
          </cell>
          <cell r="Y350">
            <v>25810.93</v>
          </cell>
          <cell r="Z350">
            <v>29003.9</v>
          </cell>
          <cell r="AA350">
            <v>32590.91</v>
          </cell>
          <cell r="AB350">
            <v>2920.18</v>
          </cell>
          <cell r="AC350">
            <v>5782.53</v>
          </cell>
          <cell r="AD350">
            <v>7119.92</v>
          </cell>
          <cell r="AE350">
            <v>6770.06</v>
          </cell>
          <cell r="AF350">
            <v>9977.48</v>
          </cell>
          <cell r="AG350">
            <v>13282.46</v>
          </cell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/>
          <cell r="BG350"/>
          <cell r="BH350"/>
          <cell r="BI350"/>
          <cell r="BJ350"/>
          <cell r="BK350"/>
        </row>
        <row r="351">
          <cell r="B351">
            <v>12</v>
          </cell>
          <cell r="C351" t="str">
            <v>FIDUCIARIA LA PREVISORA</v>
          </cell>
          <cell r="D351">
            <v>181.59</v>
          </cell>
          <cell r="E351">
            <v>792.1</v>
          </cell>
          <cell r="F351">
            <v>8528.7199999999993</v>
          </cell>
          <cell r="G351">
            <v>10337.64</v>
          </cell>
          <cell r="H351">
            <v>15093.41</v>
          </cell>
          <cell r="I351">
            <v>16147.75</v>
          </cell>
          <cell r="J351">
            <v>21803</v>
          </cell>
          <cell r="K351">
            <v>23573.57</v>
          </cell>
          <cell r="L351">
            <v>29607</v>
          </cell>
          <cell r="M351">
            <v>30517.49</v>
          </cell>
          <cell r="N351">
            <v>34730.19</v>
          </cell>
          <cell r="O351">
            <v>38037.83</v>
          </cell>
          <cell r="P351">
            <v>1546</v>
          </cell>
          <cell r="Q351">
            <v>603</v>
          </cell>
          <cell r="R351">
            <v>5371</v>
          </cell>
          <cell r="S351">
            <v>7843.25</v>
          </cell>
          <cell r="T351">
            <v>14258.51</v>
          </cell>
          <cell r="U351">
            <v>16140.32</v>
          </cell>
          <cell r="V351">
            <v>23881.31</v>
          </cell>
          <cell r="W351">
            <v>20842.96</v>
          </cell>
          <cell r="X351">
            <v>23967.05</v>
          </cell>
          <cell r="Y351">
            <v>25075.040000000001</v>
          </cell>
          <cell r="Z351">
            <v>30349</v>
          </cell>
          <cell r="AA351">
            <v>37619.85</v>
          </cell>
          <cell r="AB351">
            <v>1872.07</v>
          </cell>
          <cell r="AC351">
            <v>1792</v>
          </cell>
          <cell r="AD351">
            <v>7813.15</v>
          </cell>
          <cell r="AE351">
            <v>9832.06</v>
          </cell>
          <cell r="AF351">
            <v>14923.18</v>
          </cell>
          <cell r="AG351">
            <v>16175.55</v>
          </cell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/>
          <cell r="BG351"/>
          <cell r="BH351"/>
          <cell r="BI351"/>
          <cell r="BJ351"/>
          <cell r="BK351"/>
        </row>
        <row r="352">
          <cell r="B352">
            <v>15</v>
          </cell>
          <cell r="C352" t="str">
            <v>FIDUCIARIA FIDUCOR</v>
          </cell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/>
          <cell r="BG352"/>
          <cell r="BH352"/>
          <cell r="BI352"/>
          <cell r="BJ352"/>
          <cell r="BK352"/>
        </row>
        <row r="353">
          <cell r="B353">
            <v>16</v>
          </cell>
          <cell r="C353" t="str">
            <v>ALIANZA FIDUCIARIA</v>
          </cell>
          <cell r="D353">
            <v>2716.76</v>
          </cell>
          <cell r="E353">
            <v>5019.9399999999996</v>
          </cell>
          <cell r="F353">
            <v>7770.19</v>
          </cell>
          <cell r="G353">
            <v>10148.75</v>
          </cell>
          <cell r="H353">
            <v>12790.75</v>
          </cell>
          <cell r="I353">
            <v>15330</v>
          </cell>
          <cell r="J353">
            <v>18182</v>
          </cell>
          <cell r="K353">
            <v>22224</v>
          </cell>
          <cell r="L353">
            <v>24984</v>
          </cell>
          <cell r="M353">
            <v>27782</v>
          </cell>
          <cell r="N353">
            <v>30591</v>
          </cell>
          <cell r="O353">
            <v>38536</v>
          </cell>
          <cell r="P353">
            <v>3291</v>
          </cell>
          <cell r="Q353">
            <v>6391</v>
          </cell>
          <cell r="R353">
            <v>10239</v>
          </cell>
          <cell r="S353">
            <v>13663</v>
          </cell>
          <cell r="T353">
            <v>17532</v>
          </cell>
          <cell r="U353">
            <v>21012</v>
          </cell>
          <cell r="V353">
            <v>35382</v>
          </cell>
          <cell r="W353">
            <v>39002</v>
          </cell>
          <cell r="X353">
            <v>42779</v>
          </cell>
          <cell r="Y353">
            <v>46391</v>
          </cell>
          <cell r="Z353">
            <v>49302</v>
          </cell>
          <cell r="AA353">
            <v>60709</v>
          </cell>
          <cell r="AB353">
            <v>3332</v>
          </cell>
          <cell r="AC353">
            <v>6579</v>
          </cell>
          <cell r="AD353">
            <v>11132</v>
          </cell>
          <cell r="AE353">
            <v>14374</v>
          </cell>
          <cell r="AF353">
            <v>17885</v>
          </cell>
          <cell r="AG353">
            <v>21740</v>
          </cell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/>
          <cell r="BG353"/>
          <cell r="BH353"/>
          <cell r="BI353"/>
          <cell r="BJ353"/>
          <cell r="BK353"/>
        </row>
        <row r="354">
          <cell r="B354">
            <v>18</v>
          </cell>
          <cell r="C354" t="str">
            <v>FIDUCIARIA POPULAR</v>
          </cell>
          <cell r="D354">
            <v>302.61</v>
          </cell>
          <cell r="E354">
            <v>477.73</v>
          </cell>
          <cell r="F354">
            <v>932.68</v>
          </cell>
          <cell r="G354">
            <v>1306.8800000000001</v>
          </cell>
          <cell r="H354">
            <v>1573.07</v>
          </cell>
          <cell r="I354">
            <v>2057.0100000000002</v>
          </cell>
          <cell r="J354">
            <v>2517.69</v>
          </cell>
          <cell r="K354">
            <v>2722.86</v>
          </cell>
          <cell r="L354">
            <v>3260.28</v>
          </cell>
          <cell r="M354">
            <v>3489.68</v>
          </cell>
          <cell r="N354">
            <v>3726.62</v>
          </cell>
          <cell r="O354">
            <v>3895</v>
          </cell>
          <cell r="P354">
            <v>520.04</v>
          </cell>
          <cell r="Q354">
            <v>790.15</v>
          </cell>
          <cell r="R354">
            <v>1153.32</v>
          </cell>
          <cell r="S354">
            <v>1522.73</v>
          </cell>
          <cell r="T354">
            <v>1834.1</v>
          </cell>
          <cell r="U354">
            <v>2046.01</v>
          </cell>
          <cell r="V354">
            <v>1753.35</v>
          </cell>
          <cell r="W354">
            <v>1870.24</v>
          </cell>
          <cell r="X354">
            <v>2002.2</v>
          </cell>
          <cell r="Y354">
            <v>2085.4</v>
          </cell>
          <cell r="Z354">
            <v>2315.44</v>
          </cell>
          <cell r="AA354">
            <v>2550.21</v>
          </cell>
          <cell r="AB354">
            <v>349.95</v>
          </cell>
          <cell r="AC354">
            <v>477.54</v>
          </cell>
          <cell r="AD354">
            <v>655.34</v>
          </cell>
          <cell r="AE354">
            <v>962.13</v>
          </cell>
          <cell r="AF354">
            <v>1027.68</v>
          </cell>
          <cell r="AG354">
            <v>1093.32</v>
          </cell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/>
          <cell r="BG354"/>
          <cell r="BH354"/>
          <cell r="BI354"/>
          <cell r="BJ354"/>
          <cell r="BK354"/>
        </row>
        <row r="355">
          <cell r="B355">
            <v>19</v>
          </cell>
          <cell r="C355" t="str">
            <v>FIDUCAFE</v>
          </cell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/>
          <cell r="BG355"/>
          <cell r="BH355"/>
          <cell r="BI355"/>
          <cell r="BJ355"/>
          <cell r="BK355"/>
        </row>
        <row r="356">
          <cell r="B356">
            <v>20</v>
          </cell>
          <cell r="C356" t="str">
            <v>FIDUCIARIA CORFICOLOMBIANA</v>
          </cell>
          <cell r="D356">
            <v>722.85</v>
          </cell>
          <cell r="E356">
            <v>1357.36</v>
          </cell>
          <cell r="F356">
            <v>2379.2800000000002</v>
          </cell>
          <cell r="G356">
            <v>3396</v>
          </cell>
          <cell r="H356">
            <v>4430.71</v>
          </cell>
          <cell r="I356">
            <v>5367.69</v>
          </cell>
          <cell r="J356">
            <v>6235.96</v>
          </cell>
          <cell r="K356">
            <v>7343.64</v>
          </cell>
          <cell r="L356">
            <v>10994.58</v>
          </cell>
          <cell r="M356">
            <v>11858.88</v>
          </cell>
          <cell r="N356">
            <v>12864.4</v>
          </cell>
          <cell r="O356">
            <v>13206.35</v>
          </cell>
          <cell r="P356">
            <v>3493.42</v>
          </cell>
          <cell r="Q356">
            <v>4320.9399999999996</v>
          </cell>
          <cell r="R356">
            <v>5292.65</v>
          </cell>
          <cell r="S356">
            <v>6572.26</v>
          </cell>
          <cell r="T356">
            <v>7896.82</v>
          </cell>
          <cell r="U356">
            <v>9282.25</v>
          </cell>
          <cell r="V356">
            <v>10107.280000000001</v>
          </cell>
          <cell r="W356">
            <v>11034.69</v>
          </cell>
          <cell r="X356">
            <v>11785.45</v>
          </cell>
          <cell r="Y356">
            <v>12676.39</v>
          </cell>
          <cell r="Z356">
            <v>13462.16</v>
          </cell>
          <cell r="AA356">
            <v>13637.24</v>
          </cell>
          <cell r="AB356">
            <v>629.32000000000005</v>
          </cell>
          <cell r="AC356">
            <v>5107.99</v>
          </cell>
          <cell r="AD356">
            <v>6203.09</v>
          </cell>
          <cell r="AE356">
            <v>6954.42</v>
          </cell>
          <cell r="AF356">
            <v>7556.52</v>
          </cell>
          <cell r="AG356">
            <v>7963.67</v>
          </cell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  <cell r="AW356"/>
          <cell r="AX356"/>
          <cell r="AY356"/>
          <cell r="AZ356"/>
          <cell r="BA356"/>
          <cell r="BB356"/>
          <cell r="BC356"/>
          <cell r="BD356"/>
          <cell r="BE356"/>
          <cell r="BF356"/>
          <cell r="BG356"/>
          <cell r="BH356"/>
          <cell r="BI356"/>
          <cell r="BJ356"/>
          <cell r="BK356"/>
        </row>
        <row r="357">
          <cell r="B357">
            <v>21</v>
          </cell>
          <cell r="C357" t="str">
            <v>FIDUCIARIA DE OCCIDENTE</v>
          </cell>
          <cell r="D357">
            <v>216.68</v>
          </cell>
          <cell r="E357">
            <v>670.97</v>
          </cell>
          <cell r="F357">
            <v>12063.08</v>
          </cell>
          <cell r="G357">
            <v>12714.41</v>
          </cell>
          <cell r="H357">
            <v>13248.02</v>
          </cell>
          <cell r="I357">
            <v>13005.78</v>
          </cell>
          <cell r="J357">
            <v>13607.28</v>
          </cell>
          <cell r="K357">
            <v>29066.91</v>
          </cell>
          <cell r="L357">
            <v>26410.43</v>
          </cell>
          <cell r="M357">
            <v>26618.42</v>
          </cell>
          <cell r="N357">
            <v>26713.040000000001</v>
          </cell>
          <cell r="O357">
            <v>27329.01</v>
          </cell>
          <cell r="P357">
            <v>832.66</v>
          </cell>
          <cell r="Q357">
            <v>1230.42</v>
          </cell>
          <cell r="R357">
            <v>13563.9</v>
          </cell>
          <cell r="S357">
            <v>14152.56</v>
          </cell>
          <cell r="T357">
            <v>15027.94</v>
          </cell>
          <cell r="U357">
            <v>15526.53</v>
          </cell>
          <cell r="V357">
            <v>16109.23</v>
          </cell>
          <cell r="W357">
            <v>16820.88</v>
          </cell>
          <cell r="X357">
            <v>17551.5</v>
          </cell>
          <cell r="Y357">
            <v>18185.830000000002</v>
          </cell>
          <cell r="Z357">
            <v>18853.73</v>
          </cell>
          <cell r="AA357">
            <v>19047.95</v>
          </cell>
          <cell r="AB357">
            <v>793.85</v>
          </cell>
          <cell r="AC357">
            <v>856.18</v>
          </cell>
          <cell r="AD357">
            <v>15327.36</v>
          </cell>
          <cell r="AE357">
            <v>16396.28</v>
          </cell>
          <cell r="AF357">
            <v>17322.37</v>
          </cell>
          <cell r="AG357">
            <v>17317.38</v>
          </cell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/>
          <cell r="BG357"/>
          <cell r="BH357"/>
          <cell r="BI357"/>
          <cell r="BJ357"/>
          <cell r="BK357"/>
        </row>
        <row r="358">
          <cell r="B358">
            <v>22</v>
          </cell>
          <cell r="C358" t="str">
            <v>FIDUCIARIA BOGOTA</v>
          </cell>
          <cell r="D358">
            <v>3266.79</v>
          </cell>
          <cell r="E358">
            <v>6911.81</v>
          </cell>
          <cell r="F358">
            <v>23195.69</v>
          </cell>
          <cell r="G358">
            <v>26908.58</v>
          </cell>
          <cell r="H358">
            <v>31136.91</v>
          </cell>
          <cell r="I358">
            <v>35802.89</v>
          </cell>
          <cell r="J358">
            <v>40208.050000000003</v>
          </cell>
          <cell r="K358">
            <v>58582.78</v>
          </cell>
          <cell r="L358">
            <v>63965.21</v>
          </cell>
          <cell r="M358">
            <v>67988.31</v>
          </cell>
          <cell r="N358">
            <v>70938.36</v>
          </cell>
          <cell r="O358">
            <v>73199.12</v>
          </cell>
          <cell r="P358">
            <v>4785.68</v>
          </cell>
          <cell r="Q358">
            <v>8193.59</v>
          </cell>
          <cell r="R358">
            <v>25968.23</v>
          </cell>
          <cell r="S358">
            <v>30523.26</v>
          </cell>
          <cell r="T358">
            <v>34772.269999999997</v>
          </cell>
          <cell r="U358">
            <v>38629.410000000003</v>
          </cell>
          <cell r="V358">
            <v>42076.33</v>
          </cell>
          <cell r="W358">
            <v>45787.16</v>
          </cell>
          <cell r="X358">
            <v>50035.57</v>
          </cell>
          <cell r="Y358">
            <v>54570.15</v>
          </cell>
          <cell r="Z358">
            <v>58541.77</v>
          </cell>
          <cell r="AA358">
            <v>62497.36</v>
          </cell>
          <cell r="AB358">
            <v>4366.32</v>
          </cell>
          <cell r="AC358">
            <v>8287.06</v>
          </cell>
          <cell r="AD358">
            <v>28693.71</v>
          </cell>
          <cell r="AE358">
            <v>32633.33</v>
          </cell>
          <cell r="AF358">
            <v>36149.58</v>
          </cell>
          <cell r="AG358">
            <v>40042.699999999997</v>
          </cell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/>
          <cell r="BG358"/>
          <cell r="BH358"/>
          <cell r="BI358"/>
          <cell r="BJ358"/>
          <cell r="BK358"/>
        </row>
        <row r="359">
          <cell r="B359">
            <v>23</v>
          </cell>
          <cell r="C359" t="str">
            <v>ITAÚ ASSET MANAGEMENT</v>
          </cell>
          <cell r="D359">
            <v>940.86</v>
          </cell>
          <cell r="E359">
            <v>1938.22</v>
          </cell>
          <cell r="F359">
            <v>3205.45</v>
          </cell>
          <cell r="G359">
            <v>4506.03</v>
          </cell>
          <cell r="H359">
            <v>5423.61</v>
          </cell>
          <cell r="I359">
            <v>6599.85</v>
          </cell>
          <cell r="J359">
            <v>7987.89</v>
          </cell>
          <cell r="K359">
            <v>9194.0300000000007</v>
          </cell>
          <cell r="L359">
            <v>10493.62</v>
          </cell>
          <cell r="M359">
            <v>11365.44</v>
          </cell>
          <cell r="N359">
            <v>12338.86</v>
          </cell>
          <cell r="O359">
            <v>13959.34</v>
          </cell>
          <cell r="P359">
            <v>1574.36</v>
          </cell>
          <cell r="Q359">
            <v>2700.48</v>
          </cell>
          <cell r="R359">
            <v>4143.2</v>
          </cell>
          <cell r="S359">
            <v>5475</v>
          </cell>
          <cell r="T359">
            <v>6831</v>
          </cell>
          <cell r="U359">
            <v>8211</v>
          </cell>
          <cell r="V359">
            <v>8978</v>
          </cell>
          <cell r="W359">
            <v>9917</v>
          </cell>
          <cell r="X359">
            <v>10929</v>
          </cell>
          <cell r="Y359">
            <v>12113</v>
          </cell>
          <cell r="Z359">
            <v>13340</v>
          </cell>
          <cell r="AA359">
            <v>14218</v>
          </cell>
          <cell r="AB359">
            <v>1568</v>
          </cell>
          <cell r="AC359">
            <v>2391</v>
          </cell>
          <cell r="AD359">
            <v>3262</v>
          </cell>
          <cell r="AE359">
            <v>4215</v>
          </cell>
          <cell r="AF359">
            <v>4717</v>
          </cell>
          <cell r="AG359">
            <v>5831</v>
          </cell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/>
          <cell r="BG359"/>
          <cell r="BH359"/>
          <cell r="BI359"/>
          <cell r="BJ359"/>
          <cell r="BK359"/>
        </row>
        <row r="360">
          <cell r="B360">
            <v>24</v>
          </cell>
          <cell r="C360" t="str">
            <v>CITITRUST COLOMBIA</v>
          </cell>
          <cell r="D360">
            <v>5892.92</v>
          </cell>
          <cell r="E360">
            <v>9744.9699999999993</v>
          </cell>
          <cell r="F360">
            <v>11821.57</v>
          </cell>
          <cell r="G360">
            <v>18449.150000000001</v>
          </cell>
          <cell r="H360">
            <v>22666.560000000001</v>
          </cell>
          <cell r="I360">
            <v>26440.54</v>
          </cell>
          <cell r="J360">
            <v>30850.14</v>
          </cell>
          <cell r="K360">
            <v>34292.959999999999</v>
          </cell>
          <cell r="L360">
            <v>37746.199999999997</v>
          </cell>
          <cell r="M360">
            <v>41154.35</v>
          </cell>
          <cell r="N360">
            <v>45584.59</v>
          </cell>
          <cell r="O360">
            <v>50207.24</v>
          </cell>
          <cell r="P360">
            <v>4645.2299999999996</v>
          </cell>
          <cell r="Q360">
            <v>11038.63</v>
          </cell>
          <cell r="R360">
            <v>16158.32</v>
          </cell>
          <cell r="S360">
            <v>21500.71</v>
          </cell>
          <cell r="T360">
            <v>25469.46</v>
          </cell>
          <cell r="U360">
            <v>30190.560000000001</v>
          </cell>
          <cell r="V360">
            <v>34293.03</v>
          </cell>
          <cell r="W360">
            <v>38088.89</v>
          </cell>
          <cell r="X360">
            <v>42345.85</v>
          </cell>
          <cell r="Y360">
            <v>47262</v>
          </cell>
          <cell r="Z360">
            <v>51090.95</v>
          </cell>
          <cell r="AA360">
            <v>55346.61</v>
          </cell>
          <cell r="AB360">
            <v>4696.76</v>
          </cell>
          <cell r="AC360">
            <v>10126.61</v>
          </cell>
          <cell r="AD360">
            <v>15176.82</v>
          </cell>
          <cell r="AE360">
            <v>22049.18</v>
          </cell>
          <cell r="AF360">
            <v>27203.75</v>
          </cell>
          <cell r="AG360">
            <v>32192.43</v>
          </cell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/>
          <cell r="BG360"/>
          <cell r="BH360"/>
          <cell r="BI360"/>
          <cell r="BJ360"/>
          <cell r="BK360"/>
        </row>
        <row r="361">
          <cell r="B361">
            <v>25</v>
          </cell>
          <cell r="C361" t="str">
            <v>FIDUCIARIA COLPATRIA</v>
          </cell>
          <cell r="D361">
            <v>677.47</v>
          </cell>
          <cell r="E361">
            <v>1632.77</v>
          </cell>
          <cell r="F361">
            <v>3002.15</v>
          </cell>
          <cell r="G361">
            <v>4148.5600000000004</v>
          </cell>
          <cell r="H361">
            <v>4799.8100000000004</v>
          </cell>
          <cell r="I361">
            <v>5547.76</v>
          </cell>
          <cell r="J361">
            <v>6512.15</v>
          </cell>
          <cell r="K361">
            <v>7185.78</v>
          </cell>
          <cell r="L361">
            <v>7909.76</v>
          </cell>
          <cell r="M361">
            <v>9385.76</v>
          </cell>
          <cell r="N361">
            <v>10528.22</v>
          </cell>
          <cell r="O361">
            <v>12113.18</v>
          </cell>
          <cell r="P361">
            <v>1364.63</v>
          </cell>
          <cell r="Q361">
            <v>3097.5</v>
          </cell>
          <cell r="R361">
            <v>4325.8500000000004</v>
          </cell>
          <cell r="S361">
            <v>5397.87</v>
          </cell>
          <cell r="T361">
            <v>6680.71</v>
          </cell>
          <cell r="U361">
            <v>7798.78</v>
          </cell>
          <cell r="V361">
            <v>8623.09</v>
          </cell>
          <cell r="W361">
            <v>9335.65</v>
          </cell>
          <cell r="X361">
            <v>10281.43</v>
          </cell>
          <cell r="Y361">
            <v>11257.33</v>
          </cell>
          <cell r="Z361">
            <v>12422.09</v>
          </cell>
          <cell r="AA361">
            <v>13146.64</v>
          </cell>
          <cell r="AB361">
            <v>1391.46</v>
          </cell>
          <cell r="AC361">
            <v>2318.13</v>
          </cell>
          <cell r="AD361">
            <v>3945.63</v>
          </cell>
          <cell r="AE361">
            <v>5048.38</v>
          </cell>
          <cell r="AF361">
            <v>5944.01</v>
          </cell>
          <cell r="AG361">
            <v>6746.29</v>
          </cell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/>
          <cell r="BG361"/>
          <cell r="BH361"/>
          <cell r="BI361"/>
          <cell r="BJ361"/>
          <cell r="BK361"/>
        </row>
        <row r="362">
          <cell r="B362">
            <v>27</v>
          </cell>
          <cell r="C362" t="str">
            <v>FIDUCIARIA GNB</v>
          </cell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/>
          <cell r="BG362"/>
          <cell r="BH362"/>
          <cell r="BI362"/>
          <cell r="BJ362"/>
          <cell r="BK362"/>
        </row>
        <row r="363">
          <cell r="B363">
            <v>31</v>
          </cell>
          <cell r="C363" t="str">
            <v>FIDUCIARIA BANCOLOMBIA</v>
          </cell>
          <cell r="D363">
            <v>7179.26</v>
          </cell>
          <cell r="E363">
            <v>12764.89</v>
          </cell>
          <cell r="F363">
            <v>19782.93</v>
          </cell>
          <cell r="G363">
            <v>26461.3</v>
          </cell>
          <cell r="H363">
            <v>33164.639999999999</v>
          </cell>
          <cell r="I363">
            <v>39583.54</v>
          </cell>
          <cell r="J363">
            <v>47563.94</v>
          </cell>
          <cell r="K363">
            <v>54424.83</v>
          </cell>
          <cell r="L363">
            <v>61542.75</v>
          </cell>
          <cell r="M363">
            <v>69401.59</v>
          </cell>
          <cell r="N363">
            <v>76784.45</v>
          </cell>
          <cell r="O363">
            <v>100484.8</v>
          </cell>
          <cell r="P363">
            <v>8258.26</v>
          </cell>
          <cell r="Q363">
            <v>12214</v>
          </cell>
          <cell r="R363">
            <v>38169.22</v>
          </cell>
          <cell r="S363">
            <v>47578.080000000002</v>
          </cell>
          <cell r="T363">
            <v>55882</v>
          </cell>
          <cell r="U363">
            <v>62665.84</v>
          </cell>
          <cell r="V363">
            <v>71869.2</v>
          </cell>
          <cell r="W363">
            <v>79171.77</v>
          </cell>
          <cell r="X363">
            <v>77531.039999999994</v>
          </cell>
          <cell r="Y363">
            <v>86529.79</v>
          </cell>
          <cell r="Z363">
            <v>96757.99</v>
          </cell>
          <cell r="AA363">
            <v>113930.73</v>
          </cell>
          <cell r="AB363">
            <v>7969.37</v>
          </cell>
          <cell r="AC363">
            <v>16612.53</v>
          </cell>
          <cell r="AD363">
            <v>43995.39</v>
          </cell>
          <cell r="AE363">
            <v>55872.91</v>
          </cell>
          <cell r="AF363">
            <v>67223.649999999994</v>
          </cell>
          <cell r="AG363">
            <v>73193.17</v>
          </cell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/>
          <cell r="BG363"/>
          <cell r="BH363"/>
          <cell r="BI363"/>
          <cell r="BJ363"/>
          <cell r="BK363"/>
        </row>
        <row r="364">
          <cell r="B364">
            <v>33</v>
          </cell>
          <cell r="C364" t="str">
            <v>ACCION FIDUCIARIA</v>
          </cell>
          <cell r="D364">
            <v>807.21</v>
          </cell>
          <cell r="E364">
            <v>1707.61</v>
          </cell>
          <cell r="F364">
            <v>2831.92</v>
          </cell>
          <cell r="G364">
            <v>3900.77</v>
          </cell>
          <cell r="H364">
            <v>4952.1000000000004</v>
          </cell>
          <cell r="I364">
            <v>5908.49</v>
          </cell>
          <cell r="J364">
            <v>7016.22</v>
          </cell>
          <cell r="K364">
            <v>8167.96</v>
          </cell>
          <cell r="L364">
            <v>8842.82</v>
          </cell>
          <cell r="M364">
            <v>9176.11</v>
          </cell>
          <cell r="N364">
            <v>10121.280000000001</v>
          </cell>
          <cell r="O364">
            <v>11217.93</v>
          </cell>
          <cell r="P364">
            <v>1007.06</v>
          </cell>
          <cell r="Q364">
            <v>2182.88</v>
          </cell>
          <cell r="R364">
            <v>3559.84</v>
          </cell>
          <cell r="S364">
            <v>4615.26</v>
          </cell>
          <cell r="T364">
            <v>5741.74</v>
          </cell>
          <cell r="U364">
            <v>6678.91</v>
          </cell>
          <cell r="V364">
            <v>8301.08</v>
          </cell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/>
          <cell r="BG364"/>
          <cell r="BH364"/>
          <cell r="BI364"/>
          <cell r="BJ364"/>
          <cell r="BK364"/>
        </row>
        <row r="365">
          <cell r="B365">
            <v>34</v>
          </cell>
          <cell r="C365" t="str">
            <v>FIDUCIARIA GNB SUDAMERIS</v>
          </cell>
          <cell r="D365">
            <v>333</v>
          </cell>
          <cell r="E365">
            <v>737</v>
          </cell>
          <cell r="F365">
            <v>1326</v>
          </cell>
          <cell r="G365">
            <v>1907</v>
          </cell>
          <cell r="H365">
            <v>2512</v>
          </cell>
          <cell r="I365">
            <v>3099</v>
          </cell>
          <cell r="J365">
            <v>3736</v>
          </cell>
          <cell r="K365">
            <v>4284</v>
          </cell>
          <cell r="L365">
            <v>4874</v>
          </cell>
          <cell r="M365">
            <v>5454</v>
          </cell>
          <cell r="N365">
            <v>5986</v>
          </cell>
          <cell r="O365">
            <v>6780</v>
          </cell>
          <cell r="P365">
            <v>568</v>
          </cell>
          <cell r="Q365">
            <v>1169</v>
          </cell>
          <cell r="R365">
            <v>1780</v>
          </cell>
          <cell r="S365">
            <v>2431</v>
          </cell>
          <cell r="T365">
            <v>3031</v>
          </cell>
          <cell r="U365">
            <v>3663</v>
          </cell>
          <cell r="V365">
            <v>4187</v>
          </cell>
          <cell r="W365">
            <v>4690</v>
          </cell>
          <cell r="X365">
            <v>5196</v>
          </cell>
          <cell r="Y365">
            <v>5700</v>
          </cell>
          <cell r="Z365">
            <v>6230</v>
          </cell>
          <cell r="AA365">
            <v>11588</v>
          </cell>
          <cell r="AB365">
            <v>505</v>
          </cell>
          <cell r="AC365">
            <v>1114</v>
          </cell>
          <cell r="AD365">
            <v>1856</v>
          </cell>
          <cell r="AE365">
            <v>2476</v>
          </cell>
          <cell r="AF365">
            <v>2953</v>
          </cell>
          <cell r="AG365">
            <v>3485</v>
          </cell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/>
          <cell r="BG365"/>
          <cell r="BH365"/>
          <cell r="BI365"/>
          <cell r="BJ365"/>
          <cell r="BK365"/>
        </row>
        <row r="366">
          <cell r="B366">
            <v>38</v>
          </cell>
          <cell r="C366" t="str">
            <v>FIDUCIARIA CENTRAL</v>
          </cell>
          <cell r="D366">
            <v>-69.87</v>
          </cell>
          <cell r="E366">
            <v>-419.26</v>
          </cell>
          <cell r="F366">
            <v>-75.98</v>
          </cell>
          <cell r="G366">
            <v>-357.65</v>
          </cell>
          <cell r="H366">
            <v>73.540000000000006</v>
          </cell>
          <cell r="I366">
            <v>-197.66</v>
          </cell>
          <cell r="J366">
            <v>79.92</v>
          </cell>
          <cell r="K366">
            <v>24.13</v>
          </cell>
          <cell r="L366">
            <v>306.17</v>
          </cell>
          <cell r="M366">
            <v>279.3</v>
          </cell>
          <cell r="N366">
            <v>540.24</v>
          </cell>
          <cell r="O366">
            <v>640.57000000000005</v>
          </cell>
          <cell r="P366">
            <v>-169.33</v>
          </cell>
          <cell r="Q366">
            <v>-423.42</v>
          </cell>
          <cell r="R366">
            <v>-23.64</v>
          </cell>
          <cell r="S366">
            <v>-238.56</v>
          </cell>
          <cell r="T366">
            <v>169.37</v>
          </cell>
          <cell r="U366">
            <v>272.20999999999998</v>
          </cell>
          <cell r="V366">
            <v>500.26</v>
          </cell>
          <cell r="W366">
            <v>177.11</v>
          </cell>
          <cell r="X366">
            <v>421.06</v>
          </cell>
          <cell r="Y366">
            <v>172.02</v>
          </cell>
          <cell r="Z366">
            <v>352.25</v>
          </cell>
          <cell r="AA366">
            <v>796.82</v>
          </cell>
          <cell r="AB366">
            <v>-75.05</v>
          </cell>
          <cell r="AC366">
            <v>-105.64</v>
          </cell>
          <cell r="AD366">
            <v>320.26</v>
          </cell>
          <cell r="AE366">
            <v>195.65</v>
          </cell>
          <cell r="AF366">
            <v>612.36</v>
          </cell>
          <cell r="AG366">
            <v>468.37</v>
          </cell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/>
          <cell r="BG366"/>
          <cell r="BH366"/>
          <cell r="BI366"/>
          <cell r="BJ366"/>
          <cell r="BK366"/>
        </row>
        <row r="367">
          <cell r="B367">
            <v>39</v>
          </cell>
          <cell r="C367" t="str">
            <v>FIDUAGRARIA</v>
          </cell>
          <cell r="D367">
            <v>624.64</v>
          </cell>
          <cell r="E367">
            <v>1224.9000000000001</v>
          </cell>
          <cell r="F367">
            <v>1965.42</v>
          </cell>
          <cell r="G367">
            <v>2347.0100000000002</v>
          </cell>
          <cell r="H367">
            <v>3031.35</v>
          </cell>
          <cell r="I367">
            <v>3555.62</v>
          </cell>
          <cell r="J367">
            <v>4195.1499999999996</v>
          </cell>
          <cell r="K367">
            <v>5132.29</v>
          </cell>
          <cell r="L367">
            <v>5840.49</v>
          </cell>
          <cell r="M367">
            <v>6399.17</v>
          </cell>
          <cell r="N367">
            <v>7056.41</v>
          </cell>
          <cell r="O367">
            <v>7602.33</v>
          </cell>
          <cell r="P367">
            <v>667.43</v>
          </cell>
          <cell r="Q367">
            <v>1477.41</v>
          </cell>
          <cell r="R367">
            <v>1722.9</v>
          </cell>
          <cell r="S367">
            <v>2243.46</v>
          </cell>
          <cell r="T367">
            <v>2959.5</v>
          </cell>
          <cell r="U367">
            <v>3497.27</v>
          </cell>
          <cell r="V367">
            <v>4765.63</v>
          </cell>
          <cell r="W367">
            <v>5277.89</v>
          </cell>
          <cell r="X367">
            <v>5770.61</v>
          </cell>
          <cell r="Y367">
            <v>6403.68</v>
          </cell>
          <cell r="Z367">
            <v>5796.98</v>
          </cell>
          <cell r="AA367">
            <v>6981.24</v>
          </cell>
          <cell r="AB367">
            <v>1007.66</v>
          </cell>
          <cell r="AC367">
            <v>1723.3</v>
          </cell>
          <cell r="AD367">
            <v>2727.38</v>
          </cell>
          <cell r="AE367">
            <v>3086.97</v>
          </cell>
          <cell r="AF367">
            <v>4010.16</v>
          </cell>
          <cell r="AG367">
            <v>4909.1000000000004</v>
          </cell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/>
          <cell r="BG367"/>
          <cell r="BH367"/>
          <cell r="BI367"/>
          <cell r="BJ367"/>
          <cell r="BK367"/>
        </row>
        <row r="368">
          <cell r="B368">
            <v>40</v>
          </cell>
          <cell r="C368" t="str">
            <v>FIDUCOLDEX</v>
          </cell>
          <cell r="D368">
            <v>-1048.1099999999999</v>
          </cell>
          <cell r="E368">
            <v>-560.49</v>
          </cell>
          <cell r="F368">
            <v>401.26</v>
          </cell>
          <cell r="G368">
            <v>274.60000000000002</v>
          </cell>
          <cell r="H368">
            <v>899.77</v>
          </cell>
          <cell r="I368">
            <v>1178.43</v>
          </cell>
          <cell r="J368">
            <v>2437.64</v>
          </cell>
          <cell r="K368">
            <v>2173.08</v>
          </cell>
          <cell r="L368">
            <v>3308.66</v>
          </cell>
          <cell r="M368">
            <v>3183.88</v>
          </cell>
          <cell r="N368">
            <v>3943.84</v>
          </cell>
          <cell r="O368">
            <v>5139.8599999999997</v>
          </cell>
          <cell r="P368">
            <v>24.78</v>
          </cell>
          <cell r="Q368">
            <v>-796.59</v>
          </cell>
          <cell r="R368">
            <v>553.44000000000005</v>
          </cell>
          <cell r="S368">
            <v>484.68</v>
          </cell>
          <cell r="T368">
            <v>1333.04</v>
          </cell>
          <cell r="U368">
            <v>1281.44</v>
          </cell>
          <cell r="V368">
            <v>2161.44</v>
          </cell>
          <cell r="W368">
            <v>1791.86</v>
          </cell>
          <cell r="X368">
            <v>2928.86</v>
          </cell>
          <cell r="Y368">
            <v>2669.75</v>
          </cell>
          <cell r="Z368">
            <v>3730.52</v>
          </cell>
          <cell r="AA368">
            <v>5851.63</v>
          </cell>
          <cell r="AB368">
            <v>-141.34</v>
          </cell>
          <cell r="AC368">
            <v>-668.37</v>
          </cell>
          <cell r="AD368">
            <v>1172.95</v>
          </cell>
          <cell r="AE368">
            <v>1341.06</v>
          </cell>
          <cell r="AF368">
            <v>2456.41</v>
          </cell>
          <cell r="AG368">
            <v>2391.91</v>
          </cell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/>
          <cell r="BG368"/>
          <cell r="BH368"/>
          <cell r="BI368"/>
          <cell r="BJ368"/>
          <cell r="BK368"/>
        </row>
        <row r="369">
          <cell r="B369">
            <v>42</v>
          </cell>
          <cell r="C369" t="str">
            <v>FIDUCIARIA DAVIVIENDA</v>
          </cell>
          <cell r="D369">
            <v>1848.21</v>
          </cell>
          <cell r="E369">
            <v>3900.53</v>
          </cell>
          <cell r="F369">
            <v>7438.59</v>
          </cell>
          <cell r="G369">
            <v>10312.48</v>
          </cell>
          <cell r="H369">
            <v>13640.71</v>
          </cell>
          <cell r="I369">
            <v>17088.47</v>
          </cell>
          <cell r="J369">
            <v>20112.98</v>
          </cell>
          <cell r="K369">
            <v>23132.68</v>
          </cell>
          <cell r="L369">
            <v>27260.9</v>
          </cell>
          <cell r="M369">
            <v>30643.05</v>
          </cell>
          <cell r="N369">
            <v>33759.58</v>
          </cell>
          <cell r="O369">
            <v>36965.449999999997</v>
          </cell>
          <cell r="P369">
            <v>3772.38</v>
          </cell>
          <cell r="Q369">
            <v>6693.24</v>
          </cell>
          <cell r="R369">
            <v>10814.17</v>
          </cell>
          <cell r="S369">
            <v>13933.53</v>
          </cell>
          <cell r="T369">
            <v>18070.75</v>
          </cell>
          <cell r="U369">
            <v>21144.55</v>
          </cell>
          <cell r="V369">
            <v>23602.78</v>
          </cell>
          <cell r="W369">
            <v>26824.1</v>
          </cell>
          <cell r="X369">
            <v>30555.05</v>
          </cell>
          <cell r="Y369">
            <v>34091.480000000003</v>
          </cell>
          <cell r="Z369">
            <v>38203.4</v>
          </cell>
          <cell r="AA369">
            <v>42058.51</v>
          </cell>
          <cell r="AB369">
            <v>3502.08</v>
          </cell>
          <cell r="AC369">
            <v>6070.45</v>
          </cell>
          <cell r="AD369">
            <v>9902.23</v>
          </cell>
          <cell r="AE369">
            <v>14633.68</v>
          </cell>
          <cell r="AF369">
            <v>17167.93</v>
          </cell>
          <cell r="AG369">
            <v>20548.36</v>
          </cell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/>
          <cell r="BG369"/>
          <cell r="BH369"/>
          <cell r="BI369"/>
          <cell r="BJ369"/>
          <cell r="BK369"/>
        </row>
        <row r="370">
          <cell r="B370">
            <v>49</v>
          </cell>
          <cell r="C370" t="str">
            <v>FIDUPETROL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/>
          <cell r="BG370"/>
          <cell r="BH370"/>
          <cell r="BI370"/>
          <cell r="BJ370"/>
          <cell r="BK370"/>
        </row>
        <row r="371">
          <cell r="B371">
            <v>56</v>
          </cell>
          <cell r="C371" t="str">
            <v>FIDUCIARIA COLSEGUROS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/>
          <cell r="BG371"/>
          <cell r="BH371"/>
          <cell r="BI371"/>
          <cell r="BJ371"/>
          <cell r="BK371"/>
        </row>
        <row r="372">
          <cell r="B372">
            <v>57</v>
          </cell>
          <cell r="C372" t="str">
            <v>FIDUPAIS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/>
          <cell r="BG372"/>
          <cell r="BH372"/>
          <cell r="BI372"/>
          <cell r="BJ372"/>
          <cell r="BK372"/>
        </row>
        <row r="373">
          <cell r="B373">
            <v>58</v>
          </cell>
          <cell r="C373" t="str">
            <v>GESTION FIDUCIARIA</v>
          </cell>
          <cell r="D373">
            <v>26.5</v>
          </cell>
          <cell r="E373">
            <v>113.91</v>
          </cell>
          <cell r="F373">
            <v>-125.56</v>
          </cell>
          <cell r="G373">
            <v>-309.58999999999997</v>
          </cell>
          <cell r="H373">
            <v>-282.89</v>
          </cell>
          <cell r="I373">
            <v>-685.15</v>
          </cell>
          <cell r="J373">
            <v>-768.16</v>
          </cell>
          <cell r="K373">
            <v>-941.98</v>
          </cell>
          <cell r="L373">
            <v>-1103.04</v>
          </cell>
          <cell r="M373">
            <v>-1193.52</v>
          </cell>
          <cell r="N373">
            <v>-1204.3599999999999</v>
          </cell>
          <cell r="O373">
            <v>-816.6</v>
          </cell>
          <cell r="P373">
            <v>-136.08000000000001</v>
          </cell>
          <cell r="Q373">
            <v>-134.66</v>
          </cell>
          <cell r="R373">
            <v>-218.33</v>
          </cell>
          <cell r="S373">
            <v>903.65</v>
          </cell>
          <cell r="T373">
            <v>841.99</v>
          </cell>
          <cell r="U373">
            <v>660.99</v>
          </cell>
          <cell r="V373">
            <v>461.86</v>
          </cell>
          <cell r="W373">
            <v>229.22</v>
          </cell>
          <cell r="X373">
            <v>2.42</v>
          </cell>
          <cell r="Y373">
            <v>68.48</v>
          </cell>
          <cell r="Z373">
            <v>-32.479999999999997</v>
          </cell>
          <cell r="AA373">
            <v>-135.88</v>
          </cell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/>
          <cell r="BG373"/>
          <cell r="BH373"/>
          <cell r="BI373"/>
          <cell r="BJ373"/>
          <cell r="BK373"/>
        </row>
        <row r="374">
          <cell r="B374">
            <v>59</v>
          </cell>
          <cell r="C374" t="str">
            <v>CREDICORP CAPITAL FIDUCIARIA</v>
          </cell>
          <cell r="D374"/>
          <cell r="E374"/>
          <cell r="F374"/>
          <cell r="G374">
            <v>1400.13</v>
          </cell>
          <cell r="H374">
            <v>1737.06</v>
          </cell>
          <cell r="I374">
            <v>2099.63</v>
          </cell>
          <cell r="J374">
            <v>2530.71</v>
          </cell>
          <cell r="K374">
            <v>2975.18</v>
          </cell>
          <cell r="L374">
            <v>3420.99</v>
          </cell>
          <cell r="M374">
            <v>3751.63</v>
          </cell>
          <cell r="N374">
            <v>4257.21</v>
          </cell>
          <cell r="O374">
            <v>4259.28</v>
          </cell>
          <cell r="P374">
            <v>443.55</v>
          </cell>
          <cell r="Q374">
            <v>770.56</v>
          </cell>
          <cell r="R374">
            <v>1165.22</v>
          </cell>
          <cell r="S374">
            <v>1638.14</v>
          </cell>
          <cell r="T374">
            <v>2016.43</v>
          </cell>
          <cell r="U374">
            <v>2560.62</v>
          </cell>
          <cell r="V374">
            <v>3046.36</v>
          </cell>
          <cell r="W374">
            <v>3477.6</v>
          </cell>
          <cell r="X374">
            <v>3571.19</v>
          </cell>
          <cell r="Y374">
            <v>3999.62</v>
          </cell>
          <cell r="Z374">
            <v>4386.93</v>
          </cell>
          <cell r="AA374">
            <v>4490.6099999999997</v>
          </cell>
          <cell r="AB374">
            <v>626.41999999999996</v>
          </cell>
          <cell r="AC374">
            <v>1180.57</v>
          </cell>
          <cell r="AD374">
            <v>1638.14</v>
          </cell>
          <cell r="AE374">
            <v>2040.52</v>
          </cell>
          <cell r="AF374">
            <v>2757</v>
          </cell>
          <cell r="AG374">
            <v>3251.82</v>
          </cell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/>
          <cell r="BG374"/>
          <cell r="BH374"/>
          <cell r="BI374"/>
          <cell r="BJ374"/>
          <cell r="BK374"/>
        </row>
        <row r="375">
          <cell r="B375">
            <v>60</v>
          </cell>
          <cell r="C375" t="str">
            <v>FIDUCIARIA BNP PARIBAS</v>
          </cell>
          <cell r="D375">
            <v>-33.119999999999997</v>
          </cell>
          <cell r="E375">
            <v>-239.33</v>
          </cell>
          <cell r="F375">
            <v>-563.49</v>
          </cell>
          <cell r="G375">
            <v>-597.9</v>
          </cell>
          <cell r="H375">
            <v>-1734.21</v>
          </cell>
          <cell r="I375">
            <v>-1966.83</v>
          </cell>
          <cell r="J375">
            <v>-2152.33</v>
          </cell>
          <cell r="K375">
            <v>-2560.5500000000002</v>
          </cell>
          <cell r="L375">
            <v>-2662.55</v>
          </cell>
          <cell r="M375">
            <v>-2883.72</v>
          </cell>
          <cell r="N375">
            <v>-2891.84</v>
          </cell>
          <cell r="O375">
            <v>-3409.12</v>
          </cell>
          <cell r="P375">
            <v>-133.26</v>
          </cell>
          <cell r="Q375">
            <v>-607.96</v>
          </cell>
          <cell r="R375">
            <v>-912.1</v>
          </cell>
          <cell r="S375">
            <v>-1120.22</v>
          </cell>
          <cell r="T375">
            <v>-1383.77</v>
          </cell>
          <cell r="U375">
            <v>-1588.27</v>
          </cell>
          <cell r="V375">
            <v>-2131.94</v>
          </cell>
          <cell r="W375">
            <v>-2070</v>
          </cell>
          <cell r="X375">
            <v>-2255.69</v>
          </cell>
          <cell r="Y375">
            <v>-2581.0500000000002</v>
          </cell>
          <cell r="Z375">
            <v>-2771.05</v>
          </cell>
          <cell r="AA375">
            <v>-2485.52</v>
          </cell>
          <cell r="AB375">
            <v>-153.28</v>
          </cell>
          <cell r="AC375">
            <v>-325.58999999999997</v>
          </cell>
          <cell r="AD375">
            <v>-333</v>
          </cell>
          <cell r="AE375">
            <v>-319.95</v>
          </cell>
          <cell r="AF375">
            <v>-276.85000000000002</v>
          </cell>
          <cell r="AG375">
            <v>-193.96</v>
          </cell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/>
          <cell r="BG375"/>
          <cell r="BH375"/>
          <cell r="BI375"/>
          <cell r="BJ375"/>
          <cell r="BK375"/>
        </row>
        <row r="376">
          <cell r="B376">
            <v>61</v>
          </cell>
          <cell r="C376" t="str">
            <v>FIDUCIARIA BTG PACTUAL</v>
          </cell>
          <cell r="D376">
            <v>-176.22</v>
          </cell>
          <cell r="E376">
            <v>-73.45</v>
          </cell>
          <cell r="F376">
            <v>-112.03</v>
          </cell>
          <cell r="G376">
            <v>-205.55</v>
          </cell>
          <cell r="H376">
            <v>-42.64</v>
          </cell>
          <cell r="I376">
            <v>-80.8</v>
          </cell>
          <cell r="J376">
            <v>-178.78</v>
          </cell>
          <cell r="K376">
            <v>-275.87</v>
          </cell>
          <cell r="L376">
            <v>-354.51</v>
          </cell>
          <cell r="M376">
            <v>-403.43</v>
          </cell>
          <cell r="N376">
            <v>-608.82000000000005</v>
          </cell>
          <cell r="O376">
            <v>-1090.3399999999999</v>
          </cell>
          <cell r="P376">
            <v>-102.86</v>
          </cell>
          <cell r="Q376">
            <v>-175.29</v>
          </cell>
          <cell r="R376">
            <v>-313.04000000000002</v>
          </cell>
          <cell r="S376">
            <v>-389.81</v>
          </cell>
          <cell r="T376">
            <v>-442.24</v>
          </cell>
          <cell r="U376">
            <v>-526.09</v>
          </cell>
          <cell r="V376">
            <v>-572.96</v>
          </cell>
          <cell r="W376">
            <v>-603.42999999999995</v>
          </cell>
          <cell r="X376">
            <v>-665.81</v>
          </cell>
          <cell r="Y376">
            <v>-605.03</v>
          </cell>
          <cell r="Z376">
            <v>-610.08000000000004</v>
          </cell>
          <cell r="AA376">
            <v>-1345.23</v>
          </cell>
          <cell r="AB376">
            <v>-83.48</v>
          </cell>
          <cell r="AC376">
            <v>-137.99</v>
          </cell>
          <cell r="AD376">
            <v>-256.55</v>
          </cell>
          <cell r="AE376">
            <v>-308.52999999999997</v>
          </cell>
          <cell r="AF376">
            <v>-374.75</v>
          </cell>
          <cell r="AG376">
            <v>-391.55</v>
          </cell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/>
          <cell r="BG376"/>
          <cell r="BH376"/>
          <cell r="BI376"/>
          <cell r="BJ376"/>
          <cell r="BK376"/>
        </row>
        <row r="377">
          <cell r="B377">
            <v>62</v>
          </cell>
          <cell r="C377" t="str">
            <v>FIDUCIARIA COOMEVA</v>
          </cell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>
            <v>-518.27</v>
          </cell>
          <cell r="S377">
            <v>-634.4</v>
          </cell>
          <cell r="T377">
            <v>-462.54</v>
          </cell>
          <cell r="U377">
            <v>-220.96</v>
          </cell>
          <cell r="V377">
            <v>-178.26</v>
          </cell>
          <cell r="W377">
            <v>-135.76</v>
          </cell>
          <cell r="X377">
            <v>-143.41999999999999</v>
          </cell>
          <cell r="Y377">
            <v>-182.69</v>
          </cell>
          <cell r="Z377">
            <v>151.94</v>
          </cell>
          <cell r="AA377">
            <v>82.65</v>
          </cell>
          <cell r="AB377">
            <v>-86.58</v>
          </cell>
          <cell r="AC377">
            <v>-150.69999999999999</v>
          </cell>
          <cell r="AD377">
            <v>-230.57</v>
          </cell>
          <cell r="AE377">
            <v>-381.93</v>
          </cell>
          <cell r="AF377">
            <v>-403.52</v>
          </cell>
          <cell r="AG377">
            <v>-416.59</v>
          </cell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/>
          <cell r="BG377"/>
          <cell r="BH377"/>
          <cell r="BI377"/>
          <cell r="BJ377"/>
          <cell r="BK377"/>
        </row>
        <row r="378">
          <cell r="B378">
            <v>63</v>
          </cell>
          <cell r="C378" t="str">
            <v>FIDUCIARIA RENTA 4 GLOBAL</v>
          </cell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/>
          <cell r="BG378"/>
          <cell r="BH378"/>
          <cell r="BI378"/>
          <cell r="BJ378"/>
          <cell r="BK378"/>
        </row>
        <row r="381">
          <cell r="B381">
            <v>300000</v>
          </cell>
          <cell r="C381" t="str">
            <v>Sociedad Fiduciaria</v>
          </cell>
          <cell r="D381">
            <v>42400</v>
          </cell>
          <cell r="E381">
            <v>42429</v>
          </cell>
          <cell r="F381">
            <v>42460</v>
          </cell>
          <cell r="G381">
            <v>42490</v>
          </cell>
          <cell r="H381">
            <v>42521</v>
          </cell>
          <cell r="I381">
            <v>42551</v>
          </cell>
          <cell r="J381">
            <v>42582</v>
          </cell>
          <cell r="K381">
            <v>42613</v>
          </cell>
          <cell r="L381">
            <v>42643</v>
          </cell>
          <cell r="M381">
            <v>42674</v>
          </cell>
          <cell r="N381">
            <v>42704</v>
          </cell>
          <cell r="O381">
            <v>42735</v>
          </cell>
          <cell r="P381">
            <v>42766</v>
          </cell>
          <cell r="Q381">
            <v>42794</v>
          </cell>
          <cell r="R381">
            <v>42825</v>
          </cell>
          <cell r="S381">
            <v>42855</v>
          </cell>
          <cell r="T381">
            <v>42886</v>
          </cell>
          <cell r="U381">
            <v>42916</v>
          </cell>
          <cell r="V381">
            <v>42947</v>
          </cell>
          <cell r="W381">
            <v>42978</v>
          </cell>
          <cell r="X381">
            <v>43008</v>
          </cell>
          <cell r="Y381">
            <v>43039</v>
          </cell>
          <cell r="Z381">
            <v>43069</v>
          </cell>
          <cell r="AA381">
            <v>43100</v>
          </cell>
          <cell r="AB381">
            <v>43131</v>
          </cell>
          <cell r="AC381">
            <v>43159</v>
          </cell>
          <cell r="AD381">
            <v>43190</v>
          </cell>
          <cell r="AE381">
            <v>43220</v>
          </cell>
          <cell r="AF381">
            <v>43251</v>
          </cell>
          <cell r="AG381">
            <v>43281</v>
          </cell>
          <cell r="AH381">
            <v>43312</v>
          </cell>
          <cell r="AI381">
            <v>43343</v>
          </cell>
          <cell r="AJ381">
            <v>43373</v>
          </cell>
          <cell r="AK381">
            <v>43404</v>
          </cell>
          <cell r="AL381">
            <v>43434</v>
          </cell>
          <cell r="AM381">
            <v>43465</v>
          </cell>
          <cell r="AN381">
            <v>43496</v>
          </cell>
          <cell r="AO381">
            <v>43524</v>
          </cell>
          <cell r="AP381">
            <v>43555</v>
          </cell>
          <cell r="AQ381">
            <v>43585</v>
          </cell>
          <cell r="AR381">
            <v>43616</v>
          </cell>
          <cell r="AS381">
            <v>43646</v>
          </cell>
          <cell r="AT381">
            <v>43677</v>
          </cell>
          <cell r="AU381">
            <v>43708</v>
          </cell>
          <cell r="AV381">
            <v>43738</v>
          </cell>
          <cell r="AW381">
            <v>43769</v>
          </cell>
          <cell r="AX381">
            <v>43799</v>
          </cell>
          <cell r="AY381">
            <v>43830</v>
          </cell>
          <cell r="AZ381">
            <v>43861</v>
          </cell>
          <cell r="BA381">
            <v>43890</v>
          </cell>
          <cell r="BB381">
            <v>43921</v>
          </cell>
          <cell r="BC381">
            <v>43951</v>
          </cell>
          <cell r="BD381">
            <v>43982</v>
          </cell>
          <cell r="BE381">
            <v>44012</v>
          </cell>
          <cell r="BF381">
            <v>44043</v>
          </cell>
          <cell r="BG381">
            <v>44074</v>
          </cell>
          <cell r="BH381">
            <v>44104</v>
          </cell>
          <cell r="BI381">
            <v>44135</v>
          </cell>
          <cell r="BJ381">
            <v>44165</v>
          </cell>
          <cell r="BK381">
            <v>44196</v>
          </cell>
        </row>
        <row r="382">
          <cell r="B382">
            <v>3</v>
          </cell>
          <cell r="C382" t="str">
            <v>BBVA FIDUCIARIA</v>
          </cell>
          <cell r="D382">
            <v>93511.09</v>
          </cell>
          <cell r="E382">
            <v>94463.01</v>
          </cell>
          <cell r="F382">
            <v>81523</v>
          </cell>
          <cell r="G382">
            <v>83696.27</v>
          </cell>
          <cell r="H382">
            <v>85009.83</v>
          </cell>
          <cell r="I382">
            <v>86560.55</v>
          </cell>
          <cell r="J382">
            <v>88137.42</v>
          </cell>
          <cell r="K382">
            <v>89803.98</v>
          </cell>
          <cell r="L382">
            <v>91708.29</v>
          </cell>
          <cell r="M382">
            <v>93315.31</v>
          </cell>
          <cell r="N382">
            <v>94894.65</v>
          </cell>
          <cell r="O382">
            <v>96520.35</v>
          </cell>
          <cell r="P382">
            <v>98527.49</v>
          </cell>
          <cell r="Q382">
            <v>76507.28</v>
          </cell>
          <cell r="R382">
            <v>79200.97</v>
          </cell>
          <cell r="S382">
            <v>81416.639999999999</v>
          </cell>
          <cell r="T382">
            <v>84035.19</v>
          </cell>
          <cell r="U382">
            <v>84834.05</v>
          </cell>
          <cell r="V382">
            <v>87372.28</v>
          </cell>
          <cell r="W382">
            <v>89600.13</v>
          </cell>
          <cell r="X382">
            <v>91715.520000000004</v>
          </cell>
          <cell r="Y382">
            <v>94473.67</v>
          </cell>
          <cell r="Z382">
            <v>96607.54</v>
          </cell>
          <cell r="AA382">
            <v>99720.51</v>
          </cell>
          <cell r="AB382">
            <v>102507.39</v>
          </cell>
          <cell r="AC382">
            <v>79743.55</v>
          </cell>
          <cell r="AD382">
            <v>82082.539999999994</v>
          </cell>
          <cell r="AE382">
            <v>85190.36</v>
          </cell>
          <cell r="AF382">
            <v>88056.26</v>
          </cell>
          <cell r="AG382">
            <v>90843.05</v>
          </cell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/>
          <cell r="BG382"/>
          <cell r="BH382"/>
          <cell r="BI382"/>
          <cell r="BJ382"/>
          <cell r="BK382"/>
        </row>
        <row r="383">
          <cell r="B383">
            <v>4</v>
          </cell>
          <cell r="C383" t="str">
            <v>ITAÚ SECURITIES SERVICES</v>
          </cell>
          <cell r="D383">
            <v>56615</v>
          </cell>
          <cell r="E383">
            <v>56665</v>
          </cell>
          <cell r="F383">
            <v>57882</v>
          </cell>
          <cell r="G383">
            <v>58210</v>
          </cell>
          <cell r="H383">
            <v>58547</v>
          </cell>
          <cell r="I383">
            <v>59066</v>
          </cell>
          <cell r="J383">
            <v>59542</v>
          </cell>
          <cell r="K383">
            <v>59837.73</v>
          </cell>
          <cell r="L383">
            <v>60496</v>
          </cell>
          <cell r="M383">
            <v>60370</v>
          </cell>
          <cell r="N383">
            <v>60384.639999999999</v>
          </cell>
          <cell r="O383">
            <v>60566</v>
          </cell>
          <cell r="P383">
            <v>61100.34</v>
          </cell>
          <cell r="Q383">
            <v>61274</v>
          </cell>
          <cell r="R383">
            <v>56392</v>
          </cell>
          <cell r="S383">
            <v>56832</v>
          </cell>
          <cell r="T383">
            <v>56893</v>
          </cell>
          <cell r="U383">
            <v>57111.54</v>
          </cell>
          <cell r="V383">
            <v>56854.83</v>
          </cell>
          <cell r="W383">
            <v>56874</v>
          </cell>
          <cell r="X383">
            <v>57160</v>
          </cell>
          <cell r="Y383">
            <v>57328</v>
          </cell>
          <cell r="Z383">
            <v>57704</v>
          </cell>
          <cell r="AA383">
            <v>59630.48</v>
          </cell>
          <cell r="AB383">
            <v>59868</v>
          </cell>
          <cell r="AC383">
            <v>59469</v>
          </cell>
          <cell r="AD383">
            <v>59391</v>
          </cell>
          <cell r="AE383">
            <v>59733</v>
          </cell>
          <cell r="AF383">
            <v>59639</v>
          </cell>
          <cell r="AG383">
            <v>59748.91</v>
          </cell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/>
          <cell r="BG383"/>
          <cell r="BH383"/>
          <cell r="BI383"/>
          <cell r="BJ383"/>
          <cell r="BK383"/>
        </row>
        <row r="384">
          <cell r="B384">
            <v>6</v>
          </cell>
          <cell r="C384" t="str">
            <v>FIDUCIARIA COLMENA</v>
          </cell>
          <cell r="D384">
            <v>12095.78</v>
          </cell>
          <cell r="E384">
            <v>12136.91</v>
          </cell>
          <cell r="F384">
            <v>11491.84</v>
          </cell>
          <cell r="G384">
            <v>11469.41</v>
          </cell>
          <cell r="H384">
            <v>11510.68</v>
          </cell>
          <cell r="I384">
            <v>11601.52</v>
          </cell>
          <cell r="J384">
            <v>11740.92</v>
          </cell>
          <cell r="K384">
            <v>11863.69</v>
          </cell>
          <cell r="L384">
            <v>12022.11</v>
          </cell>
          <cell r="M384">
            <v>12188.87</v>
          </cell>
          <cell r="N384">
            <v>12289.72</v>
          </cell>
          <cell r="O384">
            <v>12658.12</v>
          </cell>
          <cell r="P384">
            <v>12794.48</v>
          </cell>
          <cell r="Q384">
            <v>12975.49</v>
          </cell>
          <cell r="R384">
            <v>13080.99</v>
          </cell>
          <cell r="S384">
            <v>13200.04</v>
          </cell>
          <cell r="T384">
            <v>13264.74</v>
          </cell>
          <cell r="U384">
            <v>13363.86</v>
          </cell>
          <cell r="V384">
            <v>13441.13</v>
          </cell>
          <cell r="W384">
            <v>13618.56</v>
          </cell>
          <cell r="X384">
            <v>12650.29</v>
          </cell>
          <cell r="Y384">
            <v>12824.64</v>
          </cell>
          <cell r="Z384">
            <v>13026.39</v>
          </cell>
          <cell r="AA384">
            <v>13413.35</v>
          </cell>
          <cell r="AB384">
            <v>13542.76</v>
          </cell>
          <cell r="AC384">
            <v>13650.09</v>
          </cell>
          <cell r="AD384">
            <v>13781.39</v>
          </cell>
          <cell r="AE384">
            <v>14031.21</v>
          </cell>
          <cell r="AF384">
            <v>14237.47</v>
          </cell>
          <cell r="AG384">
            <v>14478.61</v>
          </cell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/>
          <cell r="BG384"/>
          <cell r="BH384"/>
          <cell r="BI384"/>
          <cell r="BJ384"/>
          <cell r="BK384"/>
        </row>
        <row r="385">
          <cell r="B385">
            <v>7</v>
          </cell>
          <cell r="C385" t="str">
            <v>OLD MUTUAL FIDUCIARIA</v>
          </cell>
          <cell r="D385">
            <v>179959.98</v>
          </cell>
          <cell r="E385">
            <v>179215.12</v>
          </cell>
          <cell r="F385">
            <v>162769.73000000001</v>
          </cell>
          <cell r="G385">
            <v>166751.25</v>
          </cell>
          <cell r="H385">
            <v>170227.92</v>
          </cell>
          <cell r="I385">
            <v>173636.14</v>
          </cell>
          <cell r="J385">
            <v>176468.3</v>
          </cell>
          <cell r="K385">
            <v>180125.94</v>
          </cell>
          <cell r="L385">
            <v>182389.76000000001</v>
          </cell>
          <cell r="M385">
            <v>184790.82</v>
          </cell>
          <cell r="N385">
            <v>187757.76</v>
          </cell>
          <cell r="O385">
            <v>192045.07</v>
          </cell>
          <cell r="P385">
            <v>194873.5</v>
          </cell>
          <cell r="Q385">
            <v>196243.08</v>
          </cell>
          <cell r="R385">
            <v>174785.73</v>
          </cell>
          <cell r="S385">
            <v>177172.37</v>
          </cell>
          <cell r="T385">
            <v>180211.95</v>
          </cell>
          <cell r="U385">
            <v>183036.66</v>
          </cell>
          <cell r="V385">
            <v>185538.96</v>
          </cell>
          <cell r="W385">
            <v>188009.12</v>
          </cell>
          <cell r="X385">
            <v>191223.03</v>
          </cell>
          <cell r="Y385">
            <v>193859.62</v>
          </cell>
          <cell r="Z385">
            <v>197062.02</v>
          </cell>
          <cell r="AA385">
            <v>200642.15</v>
          </cell>
          <cell r="AB385">
            <v>203567.61</v>
          </cell>
          <cell r="AC385">
            <v>206438.8</v>
          </cell>
          <cell r="AD385">
            <v>176290.78</v>
          </cell>
          <cell r="AE385">
            <v>175933.45</v>
          </cell>
          <cell r="AF385">
            <v>179147.67</v>
          </cell>
          <cell r="AG385">
            <v>182467.89</v>
          </cell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  <cell r="BB385"/>
          <cell r="BC385"/>
          <cell r="BD385"/>
          <cell r="BE385"/>
          <cell r="BF385"/>
          <cell r="BG385"/>
          <cell r="BH385"/>
          <cell r="BI385"/>
          <cell r="BJ385"/>
          <cell r="BK385"/>
        </row>
        <row r="386">
          <cell r="B386">
            <v>12</v>
          </cell>
          <cell r="C386" t="str">
            <v>FIDUCIARIA LA PREVISORA</v>
          </cell>
          <cell r="D386">
            <v>239253.05</v>
          </cell>
          <cell r="E386">
            <v>239863.57</v>
          </cell>
          <cell r="F386">
            <v>215896.04</v>
          </cell>
          <cell r="G386">
            <v>217704.85</v>
          </cell>
          <cell r="H386">
            <v>222460.62</v>
          </cell>
          <cell r="I386">
            <v>223514.95</v>
          </cell>
          <cell r="J386">
            <v>229170</v>
          </cell>
          <cell r="K386">
            <v>230940.77</v>
          </cell>
          <cell r="L386">
            <v>236974</v>
          </cell>
          <cell r="M386">
            <v>237884.71</v>
          </cell>
          <cell r="N386">
            <v>242097.4</v>
          </cell>
          <cell r="O386">
            <v>245656.16</v>
          </cell>
          <cell r="P386">
            <v>247195</v>
          </cell>
          <cell r="Q386">
            <v>246252</v>
          </cell>
          <cell r="R386">
            <v>250420</v>
          </cell>
          <cell r="S386">
            <v>219358.33</v>
          </cell>
          <cell r="T386">
            <v>225773.58</v>
          </cell>
          <cell r="U386">
            <v>227864</v>
          </cell>
          <cell r="V386">
            <v>235604.99</v>
          </cell>
          <cell r="W386">
            <v>232577.26</v>
          </cell>
          <cell r="X386">
            <v>237669.85</v>
          </cell>
          <cell r="Y386">
            <v>236788.12</v>
          </cell>
          <cell r="Z386">
            <v>242062.09</v>
          </cell>
          <cell r="AA386">
            <v>249542.07</v>
          </cell>
          <cell r="AB386">
            <v>251414.14</v>
          </cell>
          <cell r="AC386">
            <v>251334</v>
          </cell>
          <cell r="AD386">
            <v>257355.24</v>
          </cell>
          <cell r="AE386">
            <v>259374.14</v>
          </cell>
          <cell r="AF386">
            <v>243285.15</v>
          </cell>
          <cell r="AG386">
            <v>244537.5</v>
          </cell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/>
          <cell r="BG386"/>
          <cell r="BH386"/>
          <cell r="BI386"/>
          <cell r="BJ386"/>
          <cell r="BK386"/>
        </row>
        <row r="387">
          <cell r="B387">
            <v>15</v>
          </cell>
          <cell r="C387" t="str">
            <v>FIDUCIARIA FIDUCOR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/>
          <cell r="BG387"/>
          <cell r="BH387"/>
          <cell r="BI387"/>
          <cell r="BJ387"/>
          <cell r="BK387"/>
        </row>
        <row r="388">
          <cell r="B388">
            <v>16</v>
          </cell>
          <cell r="C388" t="str">
            <v>ALIANZA FIDUCIARIA</v>
          </cell>
          <cell r="D388">
            <v>81169.490000000005</v>
          </cell>
          <cell r="E388">
            <v>83488.56</v>
          </cell>
          <cell r="F388">
            <v>85997.71</v>
          </cell>
          <cell r="G388">
            <v>61554.73</v>
          </cell>
          <cell r="H388">
            <v>64382</v>
          </cell>
          <cell r="I388">
            <v>66791</v>
          </cell>
          <cell r="J388">
            <v>69784</v>
          </cell>
          <cell r="K388">
            <v>73700</v>
          </cell>
          <cell r="L388">
            <v>76414</v>
          </cell>
          <cell r="M388">
            <v>79305</v>
          </cell>
          <cell r="N388">
            <v>82172</v>
          </cell>
          <cell r="O388">
            <v>89152</v>
          </cell>
          <cell r="P388">
            <v>92443</v>
          </cell>
          <cell r="Q388">
            <v>95543</v>
          </cell>
          <cell r="R388">
            <v>99390</v>
          </cell>
          <cell r="S388">
            <v>102815</v>
          </cell>
          <cell r="T388">
            <v>69398</v>
          </cell>
          <cell r="U388">
            <v>72878</v>
          </cell>
          <cell r="V388">
            <v>87248</v>
          </cell>
          <cell r="W388">
            <v>100868</v>
          </cell>
          <cell r="X388">
            <v>104645</v>
          </cell>
          <cell r="Y388">
            <v>108257</v>
          </cell>
          <cell r="Z388">
            <v>111168</v>
          </cell>
          <cell r="AA388">
            <v>122771</v>
          </cell>
          <cell r="AB388">
            <v>126103</v>
          </cell>
          <cell r="AC388">
            <v>129350</v>
          </cell>
          <cell r="AD388">
            <v>88177</v>
          </cell>
          <cell r="AE388">
            <v>91418</v>
          </cell>
          <cell r="AF388">
            <v>94930</v>
          </cell>
          <cell r="AG388">
            <v>98785</v>
          </cell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/>
          <cell r="BG388"/>
          <cell r="BH388"/>
          <cell r="BI388"/>
          <cell r="BJ388"/>
          <cell r="BK388"/>
        </row>
        <row r="389">
          <cell r="B389">
            <v>18</v>
          </cell>
          <cell r="C389" t="str">
            <v>FIDUCIARIA POPULAR</v>
          </cell>
          <cell r="D389">
            <v>54393.5</v>
          </cell>
          <cell r="E389">
            <v>54579.67</v>
          </cell>
          <cell r="F389">
            <v>54348.72</v>
          </cell>
          <cell r="G389">
            <v>54734.41</v>
          </cell>
          <cell r="H389">
            <v>55003.8</v>
          </cell>
          <cell r="I389">
            <v>55499.360000000001</v>
          </cell>
          <cell r="J389">
            <v>55958.93</v>
          </cell>
          <cell r="K389">
            <v>56165.95</v>
          </cell>
          <cell r="L389">
            <v>56715.78</v>
          </cell>
          <cell r="M389">
            <v>56937.08</v>
          </cell>
          <cell r="N389">
            <v>57173.45</v>
          </cell>
          <cell r="O389">
            <v>57346.64</v>
          </cell>
          <cell r="P389">
            <v>57667.67</v>
          </cell>
          <cell r="Q389">
            <v>57937.9</v>
          </cell>
          <cell r="R389">
            <v>54716.959999999999</v>
          </cell>
          <cell r="S389">
            <v>55082.9</v>
          </cell>
          <cell r="T389">
            <v>55396.27</v>
          </cell>
          <cell r="U389">
            <v>55610.41</v>
          </cell>
          <cell r="V389">
            <v>55316.33</v>
          </cell>
          <cell r="W389">
            <v>55434.22</v>
          </cell>
          <cell r="X389">
            <v>55566.7</v>
          </cell>
          <cell r="Y389">
            <v>55650.45</v>
          </cell>
          <cell r="Z389">
            <v>55882.97</v>
          </cell>
          <cell r="AA389">
            <v>56119.32</v>
          </cell>
          <cell r="AB389">
            <v>56542.02</v>
          </cell>
          <cell r="AC389">
            <v>56659.08</v>
          </cell>
          <cell r="AD389">
            <v>54558.21</v>
          </cell>
          <cell r="AE389">
            <v>54848.480000000003</v>
          </cell>
          <cell r="AF389">
            <v>54914.03</v>
          </cell>
          <cell r="AG389">
            <v>54979.67</v>
          </cell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/>
          <cell r="BG389"/>
          <cell r="BH389"/>
          <cell r="BI389"/>
          <cell r="BJ389"/>
          <cell r="BK389"/>
        </row>
        <row r="390">
          <cell r="B390">
            <v>19</v>
          </cell>
          <cell r="C390" t="str">
            <v>FIDUCAFE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/>
          <cell r="BG390"/>
          <cell r="BH390"/>
          <cell r="BI390"/>
          <cell r="BJ390"/>
          <cell r="BK390"/>
        </row>
        <row r="391">
          <cell r="B391">
            <v>20</v>
          </cell>
          <cell r="C391" t="str">
            <v>FIDUCIARIA CORFICOLOMBIANA</v>
          </cell>
          <cell r="D391">
            <v>48932.639999999999</v>
          </cell>
          <cell r="E391">
            <v>49356.05</v>
          </cell>
          <cell r="F391">
            <v>48063.11</v>
          </cell>
          <cell r="G391">
            <v>49393.03</v>
          </cell>
          <cell r="H391">
            <v>50428.959999999999</v>
          </cell>
          <cell r="I391">
            <v>52595.56</v>
          </cell>
          <cell r="J391">
            <v>53049.17</v>
          </cell>
          <cell r="K391">
            <v>54201.31</v>
          </cell>
          <cell r="L391">
            <v>58747.5</v>
          </cell>
          <cell r="M391">
            <v>59432.57</v>
          </cell>
          <cell r="N391">
            <v>60378.95</v>
          </cell>
          <cell r="O391">
            <v>61436.24</v>
          </cell>
          <cell r="P391">
            <v>65115.86</v>
          </cell>
          <cell r="Q391">
            <v>65836.23</v>
          </cell>
          <cell r="R391">
            <v>54695.62</v>
          </cell>
          <cell r="S391">
            <v>56466.01</v>
          </cell>
          <cell r="T391">
            <v>57853.87</v>
          </cell>
          <cell r="U391">
            <v>60128.45</v>
          </cell>
          <cell r="V391">
            <v>60549.9</v>
          </cell>
          <cell r="W391">
            <v>61536.15</v>
          </cell>
          <cell r="X391">
            <v>62402.25</v>
          </cell>
          <cell r="Y391">
            <v>63208.52</v>
          </cell>
          <cell r="Z391">
            <v>64420.3</v>
          </cell>
          <cell r="AA391">
            <v>61009.22</v>
          </cell>
          <cell r="AB391">
            <v>61747.41</v>
          </cell>
          <cell r="AC391">
            <v>65751.320000000007</v>
          </cell>
          <cell r="AD391">
            <v>54199.44</v>
          </cell>
          <cell r="AE391">
            <v>54998.45</v>
          </cell>
          <cell r="AF391">
            <v>55309.45</v>
          </cell>
          <cell r="AG391">
            <v>55776.51</v>
          </cell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/>
          <cell r="BG391"/>
          <cell r="BH391"/>
          <cell r="BI391"/>
          <cell r="BJ391"/>
          <cell r="BK391"/>
        </row>
        <row r="392">
          <cell r="B392">
            <v>21</v>
          </cell>
          <cell r="C392" t="str">
            <v>FIDUCIARIA DE OCCIDENTE</v>
          </cell>
          <cell r="D392">
            <v>195905.53</v>
          </cell>
          <cell r="E392">
            <v>183524.94</v>
          </cell>
          <cell r="F392">
            <v>198189.56</v>
          </cell>
          <cell r="G392">
            <v>192127.26</v>
          </cell>
          <cell r="H392">
            <v>196429.14</v>
          </cell>
          <cell r="I392">
            <v>199352.65</v>
          </cell>
          <cell r="J392">
            <v>201616.88</v>
          </cell>
          <cell r="K392">
            <v>218753.06</v>
          </cell>
          <cell r="L392">
            <v>207623.03</v>
          </cell>
          <cell r="M392">
            <v>210603.28</v>
          </cell>
          <cell r="N392">
            <v>213731.08</v>
          </cell>
          <cell r="O392">
            <v>217254.26</v>
          </cell>
          <cell r="P392">
            <v>220519.2</v>
          </cell>
          <cell r="Q392">
            <v>224995.37</v>
          </cell>
          <cell r="R392">
            <v>235962.67</v>
          </cell>
          <cell r="S392">
            <v>226537.15</v>
          </cell>
          <cell r="T392">
            <v>232912.49</v>
          </cell>
          <cell r="U392">
            <v>199026.89</v>
          </cell>
          <cell r="V392">
            <v>202807.98</v>
          </cell>
          <cell r="W392">
            <v>206099.71</v>
          </cell>
          <cell r="X392">
            <v>209332.28</v>
          </cell>
          <cell r="Y392">
            <v>213191.46</v>
          </cell>
          <cell r="Z392">
            <v>217231.32</v>
          </cell>
          <cell r="AA392">
            <v>219938.29</v>
          </cell>
          <cell r="AB392">
            <v>223144.18</v>
          </cell>
          <cell r="AC392">
            <v>225990.55</v>
          </cell>
          <cell r="AD392">
            <v>224568.74</v>
          </cell>
          <cell r="AE392">
            <v>224322.82</v>
          </cell>
          <cell r="AF392">
            <v>228878.57</v>
          </cell>
          <cell r="AG392">
            <v>231090.65</v>
          </cell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/>
          <cell r="BG392"/>
          <cell r="BH392"/>
          <cell r="BI392"/>
          <cell r="BJ392"/>
          <cell r="BK392"/>
        </row>
        <row r="393">
          <cell r="B393">
            <v>22</v>
          </cell>
          <cell r="C393" t="str">
            <v>FIDUCIARIA BOGOTA</v>
          </cell>
          <cell r="D393">
            <v>273387.78999999998</v>
          </cell>
          <cell r="E393">
            <v>278396.05</v>
          </cell>
          <cell r="F393">
            <v>294437.32</v>
          </cell>
          <cell r="G393">
            <v>295955.96000000002</v>
          </cell>
          <cell r="H393">
            <v>303620.96999999997</v>
          </cell>
          <cell r="I393">
            <v>312117.2</v>
          </cell>
          <cell r="J393">
            <v>318909.44</v>
          </cell>
          <cell r="K393">
            <v>269873.21000000002</v>
          </cell>
          <cell r="L393">
            <v>268428.86</v>
          </cell>
          <cell r="M393">
            <v>274966.31</v>
          </cell>
          <cell r="N393">
            <v>278781.40999999997</v>
          </cell>
          <cell r="O393">
            <v>283638.8</v>
          </cell>
          <cell r="P393">
            <v>290236.90999999997</v>
          </cell>
          <cell r="Q393">
            <v>297350.98</v>
          </cell>
          <cell r="R393">
            <v>281708.49</v>
          </cell>
          <cell r="S393">
            <v>277143.33</v>
          </cell>
          <cell r="T393">
            <v>281392.34000000003</v>
          </cell>
          <cell r="U393">
            <v>265619.92</v>
          </cell>
          <cell r="V393">
            <v>272825.05</v>
          </cell>
          <cell r="W393">
            <v>279513.86</v>
          </cell>
          <cell r="X393">
            <v>286660.09000000003</v>
          </cell>
          <cell r="Y393">
            <v>294933.74</v>
          </cell>
          <cell r="Z393">
            <v>302813.19</v>
          </cell>
          <cell r="AA393">
            <v>309705.59999999998</v>
          </cell>
          <cell r="AB393">
            <v>317716.46999999997</v>
          </cell>
          <cell r="AC393">
            <v>324860.23</v>
          </cell>
          <cell r="AD393">
            <v>284608.15999999997</v>
          </cell>
          <cell r="AE393">
            <v>275537.87</v>
          </cell>
          <cell r="AF393">
            <v>283260.71999999997</v>
          </cell>
          <cell r="AG393">
            <v>289717.12</v>
          </cell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/>
          <cell r="BG393"/>
          <cell r="BH393"/>
          <cell r="BI393"/>
          <cell r="BJ393"/>
          <cell r="BK393"/>
        </row>
        <row r="394">
          <cell r="B394">
            <v>23</v>
          </cell>
          <cell r="C394" t="str">
            <v>ITAÚ ASSET MANAGEMENT</v>
          </cell>
          <cell r="D394">
            <v>59379.1</v>
          </cell>
          <cell r="E394">
            <v>60376.47</v>
          </cell>
          <cell r="F394">
            <v>61643.69</v>
          </cell>
          <cell r="G394">
            <v>62944.27</v>
          </cell>
          <cell r="H394">
            <v>63862.1</v>
          </cell>
          <cell r="I394">
            <v>65037.68</v>
          </cell>
          <cell r="J394">
            <v>66425.77</v>
          </cell>
          <cell r="K394">
            <v>67631.92</v>
          </cell>
          <cell r="L394">
            <v>68932</v>
          </cell>
          <cell r="M394">
            <v>69803.47</v>
          </cell>
          <cell r="N394">
            <v>70777</v>
          </cell>
          <cell r="O394">
            <v>72413.460000000006</v>
          </cell>
          <cell r="P394">
            <v>73987.81</v>
          </cell>
          <cell r="Q394">
            <v>75191.19</v>
          </cell>
          <cell r="R394">
            <v>69654.94</v>
          </cell>
          <cell r="S394">
            <v>70987</v>
          </cell>
          <cell r="T394">
            <v>72744</v>
          </cell>
          <cell r="U394">
            <v>74124</v>
          </cell>
          <cell r="V394">
            <v>74891</v>
          </cell>
          <cell r="W394">
            <v>75830</v>
          </cell>
          <cell r="X394">
            <v>76842</v>
          </cell>
          <cell r="Y394">
            <v>78026</v>
          </cell>
          <cell r="Z394">
            <v>79253</v>
          </cell>
          <cell r="AA394">
            <v>79231</v>
          </cell>
          <cell r="AB394">
            <v>80816</v>
          </cell>
          <cell r="AC394">
            <v>81611</v>
          </cell>
          <cell r="AD394">
            <v>69438</v>
          </cell>
          <cell r="AE394">
            <v>70389</v>
          </cell>
          <cell r="AF394">
            <v>70881</v>
          </cell>
          <cell r="AG394">
            <v>72004</v>
          </cell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  <cell r="BH394"/>
          <cell r="BI394"/>
          <cell r="BJ394"/>
          <cell r="BK394"/>
        </row>
        <row r="395">
          <cell r="B395">
            <v>24</v>
          </cell>
          <cell r="C395" t="str">
            <v>CITITRUST COLOMBIA</v>
          </cell>
          <cell r="D395">
            <v>102573.88</v>
          </cell>
          <cell r="E395">
            <v>106425.93</v>
          </cell>
          <cell r="F395">
            <v>108502.53</v>
          </cell>
          <cell r="G395">
            <v>115130.1</v>
          </cell>
          <cell r="H395">
            <v>119347.51</v>
          </cell>
          <cell r="I395">
            <v>123121.5</v>
          </cell>
          <cell r="J395">
            <v>127531.1</v>
          </cell>
          <cell r="K395">
            <v>130973.92</v>
          </cell>
          <cell r="L395">
            <v>134427.16</v>
          </cell>
          <cell r="M395">
            <v>137835.31</v>
          </cell>
          <cell r="N395">
            <v>85338.29</v>
          </cell>
          <cell r="O395">
            <v>89958.64</v>
          </cell>
          <cell r="P395">
            <v>94603.86</v>
          </cell>
          <cell r="Q395">
            <v>100997.27</v>
          </cell>
          <cell r="R395">
            <v>106116.95</v>
          </cell>
          <cell r="S395">
            <v>111459.35</v>
          </cell>
          <cell r="T395">
            <v>115428.1</v>
          </cell>
          <cell r="U395">
            <v>120149.2</v>
          </cell>
          <cell r="V395">
            <v>124251.67</v>
          </cell>
          <cell r="W395">
            <v>128047.53</v>
          </cell>
          <cell r="X395">
            <v>132304.48000000001</v>
          </cell>
          <cell r="Y395">
            <v>137220.64000000001</v>
          </cell>
          <cell r="Z395">
            <v>141049.57999999999</v>
          </cell>
          <cell r="AA395">
            <v>145307.12</v>
          </cell>
          <cell r="AB395">
            <v>149961.95000000001</v>
          </cell>
          <cell r="AC395">
            <v>155433.73000000001</v>
          </cell>
          <cell r="AD395">
            <v>160428.39000000001</v>
          </cell>
          <cell r="AE395">
            <v>167300.75</v>
          </cell>
          <cell r="AF395">
            <v>172455.32</v>
          </cell>
          <cell r="AG395">
            <v>177444</v>
          </cell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/>
          <cell r="BG395"/>
          <cell r="BH395"/>
          <cell r="BI395"/>
          <cell r="BJ395"/>
          <cell r="BK395"/>
        </row>
        <row r="396">
          <cell r="B396">
            <v>25</v>
          </cell>
          <cell r="C396" t="str">
            <v>FIDUCIARIA COLPATRIA</v>
          </cell>
          <cell r="D396">
            <v>34496.519999999997</v>
          </cell>
          <cell r="E396">
            <v>35459.43</v>
          </cell>
          <cell r="F396">
            <v>27771.119999999999</v>
          </cell>
          <cell r="G396">
            <v>28730.23</v>
          </cell>
          <cell r="H396">
            <v>29427.18</v>
          </cell>
          <cell r="I396">
            <v>30220.33</v>
          </cell>
          <cell r="J396">
            <v>31218.959999999999</v>
          </cell>
          <cell r="K396">
            <v>31938.77</v>
          </cell>
          <cell r="L396">
            <v>32730.67</v>
          </cell>
          <cell r="M396">
            <v>34180.58</v>
          </cell>
          <cell r="N396">
            <v>35351.33</v>
          </cell>
          <cell r="O396">
            <v>36988.19</v>
          </cell>
          <cell r="P396">
            <v>38395.089999999997</v>
          </cell>
          <cell r="Q396">
            <v>40146.559999999998</v>
          </cell>
          <cell r="R396">
            <v>29256.91</v>
          </cell>
          <cell r="S396">
            <v>30146.94</v>
          </cell>
          <cell r="T396">
            <v>31467.85</v>
          </cell>
          <cell r="U396">
            <v>32635.39</v>
          </cell>
          <cell r="V396">
            <v>33504.800000000003</v>
          </cell>
          <cell r="W396">
            <v>34240.61</v>
          </cell>
          <cell r="X396">
            <v>35204.57</v>
          </cell>
          <cell r="Y396">
            <v>36165.51</v>
          </cell>
          <cell r="Z396">
            <v>37326.39</v>
          </cell>
          <cell r="AA396">
            <v>38067.49</v>
          </cell>
          <cell r="AB396">
            <v>39493.300000000003</v>
          </cell>
          <cell r="AC396">
            <v>40434.29</v>
          </cell>
          <cell r="AD396">
            <v>28923.83</v>
          </cell>
          <cell r="AE396">
            <v>29892.69</v>
          </cell>
          <cell r="AF396">
            <v>30793.84</v>
          </cell>
          <cell r="AG396">
            <v>31577.759999999998</v>
          </cell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/>
          <cell r="BG396"/>
          <cell r="BH396"/>
          <cell r="BI396"/>
          <cell r="BJ396"/>
          <cell r="BK396"/>
        </row>
        <row r="397">
          <cell r="B397">
            <v>27</v>
          </cell>
          <cell r="C397" t="str">
            <v>FIDUCIARIA GNB</v>
          </cell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/>
          <cell r="BG397"/>
          <cell r="BH397"/>
          <cell r="BI397"/>
          <cell r="BJ397"/>
          <cell r="BK397"/>
        </row>
        <row r="398">
          <cell r="B398">
            <v>31</v>
          </cell>
          <cell r="C398" t="str">
            <v>FIDUCIARIA BANCOLOMBIA</v>
          </cell>
          <cell r="D398">
            <v>288435.96999999997</v>
          </cell>
          <cell r="E398">
            <v>294685.46999999997</v>
          </cell>
          <cell r="F398">
            <v>232434.58</v>
          </cell>
          <cell r="G398">
            <v>255073.53</v>
          </cell>
          <cell r="H398">
            <v>261098.64</v>
          </cell>
          <cell r="I398">
            <v>268146.71000000002</v>
          </cell>
          <cell r="J398">
            <v>275807.28000000003</v>
          </cell>
          <cell r="K398">
            <v>292908.69</v>
          </cell>
          <cell r="L398">
            <v>299438.25</v>
          </cell>
          <cell r="M398">
            <v>307030.08</v>
          </cell>
          <cell r="N398">
            <v>315037.05</v>
          </cell>
          <cell r="O398">
            <v>321280.95</v>
          </cell>
          <cell r="P398">
            <v>329447.26</v>
          </cell>
          <cell r="Q398">
            <v>355848.36</v>
          </cell>
          <cell r="R398">
            <v>324842.76</v>
          </cell>
          <cell r="S398">
            <v>334195.39</v>
          </cell>
          <cell r="T398">
            <v>337460.68</v>
          </cell>
          <cell r="U398">
            <v>344012.37</v>
          </cell>
          <cell r="V398">
            <v>363121.3</v>
          </cell>
          <cell r="W398">
            <v>368963.61</v>
          </cell>
          <cell r="X398">
            <v>367150.83</v>
          </cell>
          <cell r="Y398">
            <v>375193.13</v>
          </cell>
          <cell r="Z398">
            <v>386015.24</v>
          </cell>
          <cell r="AA398">
            <v>402666.62</v>
          </cell>
          <cell r="AB398">
            <v>410991.76</v>
          </cell>
          <cell r="AC398">
            <v>463037.27</v>
          </cell>
          <cell r="AD398">
            <v>417071.72</v>
          </cell>
          <cell r="AE398">
            <v>428885.2</v>
          </cell>
          <cell r="AF398">
            <v>440064.32</v>
          </cell>
          <cell r="AG398">
            <v>446167.11</v>
          </cell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/>
          <cell r="BG398"/>
          <cell r="BH398"/>
          <cell r="BI398"/>
          <cell r="BJ398"/>
          <cell r="BK398"/>
        </row>
        <row r="399">
          <cell r="B399">
            <v>33</v>
          </cell>
          <cell r="C399" t="str">
            <v>ACCION FIDUCIARIA</v>
          </cell>
          <cell r="D399">
            <v>21524.73</v>
          </cell>
          <cell r="E399">
            <v>22425.119999999999</v>
          </cell>
          <cell r="F399">
            <v>16548.52</v>
          </cell>
          <cell r="G399">
            <v>17601.77</v>
          </cell>
          <cell r="H399">
            <v>18655.12</v>
          </cell>
          <cell r="I399">
            <v>19613.63</v>
          </cell>
          <cell r="J399">
            <v>20723.52</v>
          </cell>
          <cell r="K399">
            <v>21877.11</v>
          </cell>
          <cell r="L399">
            <v>22553.91</v>
          </cell>
          <cell r="M399">
            <v>22889.46</v>
          </cell>
          <cell r="N399">
            <v>23837.47</v>
          </cell>
          <cell r="O399">
            <v>24935.919999999998</v>
          </cell>
          <cell r="P399">
            <v>25942.98</v>
          </cell>
          <cell r="Q399">
            <v>27118.799999999999</v>
          </cell>
          <cell r="R399">
            <v>28495.759999999998</v>
          </cell>
          <cell r="S399">
            <v>29560.560000000001</v>
          </cell>
          <cell r="T399">
            <v>30667.47</v>
          </cell>
          <cell r="U399">
            <v>31604.639999999999</v>
          </cell>
          <cell r="V399">
            <v>33228.839999999997</v>
          </cell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/>
          <cell r="BG399"/>
          <cell r="BH399"/>
          <cell r="BI399"/>
          <cell r="BJ399"/>
          <cell r="BK399"/>
        </row>
        <row r="400">
          <cell r="B400">
            <v>34</v>
          </cell>
          <cell r="C400" t="str">
            <v>FIDUCIARIA GNB SUDAMERIS</v>
          </cell>
          <cell r="D400">
            <v>46814</v>
          </cell>
          <cell r="E400">
            <v>47149</v>
          </cell>
          <cell r="F400">
            <v>47904</v>
          </cell>
          <cell r="G400">
            <v>48633</v>
          </cell>
          <cell r="H400">
            <v>49018</v>
          </cell>
          <cell r="I400">
            <v>49775</v>
          </cell>
          <cell r="J400">
            <v>50387</v>
          </cell>
          <cell r="K400">
            <v>50809</v>
          </cell>
          <cell r="L400">
            <v>50809</v>
          </cell>
          <cell r="M400">
            <v>52185</v>
          </cell>
          <cell r="N400">
            <v>52577</v>
          </cell>
          <cell r="O400">
            <v>53518</v>
          </cell>
          <cell r="P400">
            <v>54221</v>
          </cell>
          <cell r="Q400">
            <v>54765</v>
          </cell>
          <cell r="R400">
            <v>48515</v>
          </cell>
          <cell r="S400">
            <v>49228</v>
          </cell>
          <cell r="T400">
            <v>49741</v>
          </cell>
          <cell r="U400">
            <v>50197</v>
          </cell>
          <cell r="V400">
            <v>50581</v>
          </cell>
          <cell r="W400">
            <v>51218</v>
          </cell>
          <cell r="X400">
            <v>51717</v>
          </cell>
          <cell r="Y400">
            <v>52259</v>
          </cell>
          <cell r="Z400">
            <v>52865</v>
          </cell>
          <cell r="AA400">
            <v>57818</v>
          </cell>
          <cell r="AB400">
            <v>58491</v>
          </cell>
          <cell r="AC400">
            <v>58511</v>
          </cell>
          <cell r="AD400">
            <v>47893</v>
          </cell>
          <cell r="AE400">
            <v>48562</v>
          </cell>
          <cell r="AF400">
            <v>48975</v>
          </cell>
          <cell r="AG400">
            <v>49518</v>
          </cell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/>
          <cell r="BG400"/>
          <cell r="BH400"/>
          <cell r="BI400"/>
          <cell r="BJ400"/>
          <cell r="BK400"/>
        </row>
        <row r="401">
          <cell r="B401">
            <v>38</v>
          </cell>
          <cell r="C401" t="str">
            <v>FIDUCIARIA CENTRAL</v>
          </cell>
          <cell r="D401">
            <v>15206.72</v>
          </cell>
          <cell r="E401">
            <v>14857.33</v>
          </cell>
          <cell r="F401">
            <v>15200.61</v>
          </cell>
          <cell r="G401">
            <v>14918.95</v>
          </cell>
          <cell r="H401">
            <v>15350.13</v>
          </cell>
          <cell r="I401">
            <v>15078.94</v>
          </cell>
          <cell r="J401">
            <v>15078.94</v>
          </cell>
          <cell r="K401">
            <v>15300.72</v>
          </cell>
          <cell r="L401">
            <v>15582.76</v>
          </cell>
          <cell r="M401">
            <v>15555.89</v>
          </cell>
          <cell r="N401">
            <v>15816.83</v>
          </cell>
          <cell r="O401">
            <v>16033.77</v>
          </cell>
          <cell r="P401">
            <v>15886.21</v>
          </cell>
          <cell r="Q401">
            <v>15632.12</v>
          </cell>
          <cell r="R401">
            <v>16031.91</v>
          </cell>
          <cell r="S401">
            <v>15816.99</v>
          </cell>
          <cell r="T401">
            <v>16224.92</v>
          </cell>
          <cell r="U401">
            <v>16327.76</v>
          </cell>
          <cell r="V401">
            <v>16555.8</v>
          </cell>
          <cell r="W401">
            <v>16232.66</v>
          </cell>
          <cell r="X401">
            <v>16476.599999999999</v>
          </cell>
          <cell r="Y401">
            <v>16227.56</v>
          </cell>
          <cell r="Z401">
            <v>16407.79</v>
          </cell>
          <cell r="AA401">
            <v>17083.2</v>
          </cell>
          <cell r="AB401">
            <v>17008.150000000001</v>
          </cell>
          <cell r="AC401">
            <v>16977.560000000001</v>
          </cell>
          <cell r="AD401">
            <v>17403.46</v>
          </cell>
          <cell r="AE401">
            <v>17278.849999999999</v>
          </cell>
          <cell r="AF401">
            <v>17695.57</v>
          </cell>
          <cell r="AG401">
            <v>17551.57</v>
          </cell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/>
          <cell r="BG401"/>
          <cell r="BH401"/>
          <cell r="BI401"/>
          <cell r="BJ401"/>
          <cell r="BK401"/>
        </row>
        <row r="402">
          <cell r="B402">
            <v>39</v>
          </cell>
          <cell r="C402" t="str">
            <v>FIDUAGRARIA</v>
          </cell>
          <cell r="D402">
            <v>32100.39</v>
          </cell>
          <cell r="E402">
            <v>32700.65</v>
          </cell>
          <cell r="F402">
            <v>33441.17</v>
          </cell>
          <cell r="G402">
            <v>33601.01</v>
          </cell>
          <cell r="H402">
            <v>30897.89</v>
          </cell>
          <cell r="I402">
            <v>31512.16</v>
          </cell>
          <cell r="J402">
            <v>32151.69</v>
          </cell>
          <cell r="K402">
            <v>33088.83</v>
          </cell>
          <cell r="L402">
            <v>33797.03</v>
          </cell>
          <cell r="M402">
            <v>34355.71</v>
          </cell>
          <cell r="N402">
            <v>35012.949999999997</v>
          </cell>
          <cell r="O402">
            <v>35689.18</v>
          </cell>
          <cell r="P402">
            <v>36354.69</v>
          </cell>
          <cell r="Q402">
            <v>37164.660000000003</v>
          </cell>
          <cell r="R402">
            <v>37410.15</v>
          </cell>
          <cell r="S402">
            <v>37930.720000000001</v>
          </cell>
          <cell r="T402">
            <v>38646.75</v>
          </cell>
          <cell r="U402">
            <v>39184.519999999997</v>
          </cell>
          <cell r="V402">
            <v>40452.879999999997</v>
          </cell>
          <cell r="W402">
            <v>40965.14</v>
          </cell>
          <cell r="X402">
            <v>41457.870000000003</v>
          </cell>
          <cell r="Y402">
            <v>42090.93</v>
          </cell>
          <cell r="Z402">
            <v>41484.230000000003</v>
          </cell>
          <cell r="AA402">
            <v>43140.5</v>
          </cell>
          <cell r="AB402">
            <v>44278.97</v>
          </cell>
          <cell r="AC402">
            <v>45066.28</v>
          </cell>
          <cell r="AD402">
            <v>39743.449999999997</v>
          </cell>
          <cell r="AE402">
            <v>40103.040000000001</v>
          </cell>
          <cell r="AF402">
            <v>41026.230000000003</v>
          </cell>
          <cell r="AG402">
            <v>41429.22</v>
          </cell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/>
          <cell r="BG402"/>
          <cell r="BH402"/>
          <cell r="BI402"/>
          <cell r="BJ402"/>
          <cell r="BK402"/>
        </row>
        <row r="403">
          <cell r="B403">
            <v>40</v>
          </cell>
          <cell r="C403" t="str">
            <v>FIDUCOLDEX</v>
          </cell>
          <cell r="D403">
            <v>52148.31</v>
          </cell>
          <cell r="E403">
            <v>52576.35</v>
          </cell>
          <cell r="F403">
            <v>53538.1</v>
          </cell>
          <cell r="G403">
            <v>53411.44</v>
          </cell>
          <cell r="H403">
            <v>54036.61</v>
          </cell>
          <cell r="I403">
            <v>54315.27</v>
          </cell>
          <cell r="J403">
            <v>55574.48</v>
          </cell>
          <cell r="K403">
            <v>55309.91</v>
          </cell>
          <cell r="L403">
            <v>56445.5</v>
          </cell>
          <cell r="M403">
            <v>56320.72</v>
          </cell>
          <cell r="N403">
            <v>57080.68</v>
          </cell>
          <cell r="O403">
            <v>55579.85</v>
          </cell>
          <cell r="P403">
            <v>55625.38</v>
          </cell>
          <cell r="Q403">
            <v>54783.26</v>
          </cell>
          <cell r="R403">
            <v>56133.29</v>
          </cell>
          <cell r="S403">
            <v>51438.65</v>
          </cell>
          <cell r="T403">
            <v>52287.01</v>
          </cell>
          <cell r="U403">
            <v>52235.41</v>
          </cell>
          <cell r="V403">
            <v>53115.41</v>
          </cell>
          <cell r="W403">
            <v>52745.83</v>
          </cell>
          <cell r="X403">
            <v>53882.83</v>
          </cell>
          <cell r="Y403">
            <v>53623.71</v>
          </cell>
          <cell r="Z403">
            <v>54684.49</v>
          </cell>
          <cell r="AA403">
            <v>56805.599999999999</v>
          </cell>
          <cell r="AB403">
            <v>56664.26</v>
          </cell>
          <cell r="AC403">
            <v>56137.23</v>
          </cell>
          <cell r="AD403">
            <v>57978.55</v>
          </cell>
          <cell r="AE403">
            <v>52880.2</v>
          </cell>
          <cell r="AF403">
            <v>53995.54</v>
          </cell>
          <cell r="AG403">
            <v>53931.05</v>
          </cell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/>
          <cell r="BG403"/>
          <cell r="BH403"/>
          <cell r="BI403"/>
          <cell r="BJ403"/>
          <cell r="BK403"/>
        </row>
        <row r="404">
          <cell r="B404">
            <v>42</v>
          </cell>
          <cell r="C404" t="str">
            <v>FIDUCIARIA DAVIVIENDA</v>
          </cell>
          <cell r="D404">
            <v>139321.45000000001</v>
          </cell>
          <cell r="E404">
            <v>141373.76999999999</v>
          </cell>
          <cell r="F404">
            <v>129556.3</v>
          </cell>
          <cell r="G404">
            <v>132461.06</v>
          </cell>
          <cell r="H404">
            <v>135684.19</v>
          </cell>
          <cell r="I404">
            <v>174121.86</v>
          </cell>
          <cell r="J404">
            <v>177155.27</v>
          </cell>
          <cell r="K404">
            <v>180171.53</v>
          </cell>
          <cell r="L404">
            <v>184297.55</v>
          </cell>
          <cell r="M404">
            <v>187686.53</v>
          </cell>
          <cell r="N404">
            <v>190809.25</v>
          </cell>
          <cell r="O404">
            <v>193211.39</v>
          </cell>
          <cell r="P404">
            <v>196257.72</v>
          </cell>
          <cell r="Q404">
            <v>199183.83</v>
          </cell>
          <cell r="R404">
            <v>174603.25</v>
          </cell>
          <cell r="S404">
            <v>177712.5</v>
          </cell>
          <cell r="T404">
            <v>181847.14</v>
          </cell>
          <cell r="U404">
            <v>184927.91</v>
          </cell>
          <cell r="V404">
            <v>188070.87</v>
          </cell>
          <cell r="W404">
            <v>191289.11</v>
          </cell>
          <cell r="X404">
            <v>195032.66</v>
          </cell>
          <cell r="Y404">
            <v>198577.57</v>
          </cell>
          <cell r="Z404">
            <v>202688.6</v>
          </cell>
          <cell r="AA404">
            <v>206618.93</v>
          </cell>
          <cell r="AB404">
            <v>210117.37</v>
          </cell>
          <cell r="AC404">
            <v>212710.9</v>
          </cell>
          <cell r="AD404">
            <v>187105.99</v>
          </cell>
          <cell r="AE404">
            <v>191792.86</v>
          </cell>
          <cell r="AF404">
            <v>194357.79</v>
          </cell>
          <cell r="AG404">
            <v>197640.85</v>
          </cell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/>
          <cell r="BG404"/>
          <cell r="BH404"/>
          <cell r="BI404"/>
          <cell r="BJ404"/>
          <cell r="BK404"/>
        </row>
        <row r="405">
          <cell r="B405">
            <v>49</v>
          </cell>
          <cell r="C405" t="str">
            <v>FIDUPETROL</v>
          </cell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/>
          <cell r="BG405"/>
          <cell r="BH405"/>
          <cell r="BI405"/>
          <cell r="BJ405"/>
          <cell r="BK405"/>
        </row>
        <row r="406">
          <cell r="B406">
            <v>56</v>
          </cell>
          <cell r="C406" t="str">
            <v>FIDUCIARIA COLSEGUROS</v>
          </cell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/>
          <cell r="BG406"/>
          <cell r="BH406"/>
          <cell r="BI406"/>
          <cell r="BJ406"/>
          <cell r="BK406"/>
        </row>
        <row r="407">
          <cell r="B407">
            <v>57</v>
          </cell>
          <cell r="C407" t="str">
            <v>FIDUPAIS</v>
          </cell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/>
          <cell r="BG407"/>
          <cell r="BH407"/>
          <cell r="BI407"/>
          <cell r="BJ407"/>
          <cell r="BK407"/>
        </row>
        <row r="408">
          <cell r="B408">
            <v>58</v>
          </cell>
          <cell r="C408" t="str">
            <v>GESTION FIDUCIARIA</v>
          </cell>
          <cell r="D408">
            <v>7277.85</v>
          </cell>
          <cell r="E408">
            <v>7365.26</v>
          </cell>
          <cell r="F408">
            <v>7125.79</v>
          </cell>
          <cell r="G408">
            <v>6941.76</v>
          </cell>
          <cell r="H408">
            <v>6968.46</v>
          </cell>
          <cell r="I408">
            <v>6566.2</v>
          </cell>
          <cell r="J408">
            <v>6483.19</v>
          </cell>
          <cell r="K408">
            <v>6309.36</v>
          </cell>
          <cell r="L408">
            <v>6148.31</v>
          </cell>
          <cell r="M408">
            <v>6557.83</v>
          </cell>
          <cell r="N408">
            <v>6546.99</v>
          </cell>
          <cell r="O408">
            <v>6934.75</v>
          </cell>
          <cell r="P408">
            <v>6798.67</v>
          </cell>
          <cell r="Q408">
            <v>6800.09</v>
          </cell>
          <cell r="R408">
            <v>7216.41</v>
          </cell>
          <cell r="S408">
            <v>8338.4</v>
          </cell>
          <cell r="T408">
            <v>8276.74</v>
          </cell>
          <cell r="U408">
            <v>8095.74</v>
          </cell>
          <cell r="V408">
            <v>7896.61</v>
          </cell>
          <cell r="W408">
            <v>7663.97</v>
          </cell>
          <cell r="X408">
            <v>7437.17</v>
          </cell>
          <cell r="Y408">
            <v>7503.23</v>
          </cell>
          <cell r="Z408">
            <v>7402.27</v>
          </cell>
          <cell r="AA408">
            <v>7298.87</v>
          </cell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/>
          <cell r="BG408"/>
          <cell r="BH408"/>
          <cell r="BI408"/>
          <cell r="BJ408"/>
          <cell r="BK408"/>
        </row>
        <row r="409">
          <cell r="B409">
            <v>59</v>
          </cell>
          <cell r="C409" t="str">
            <v>CREDICORP CAPITAL FIDUCIARIA</v>
          </cell>
          <cell r="D409"/>
          <cell r="E409"/>
          <cell r="F409"/>
          <cell r="G409">
            <v>11786.71</v>
          </cell>
          <cell r="H409">
            <v>12123.64</v>
          </cell>
          <cell r="I409">
            <v>12486.21</v>
          </cell>
          <cell r="J409">
            <v>12917.28</v>
          </cell>
          <cell r="K409">
            <v>13361.76</v>
          </cell>
          <cell r="L409">
            <v>13807.57</v>
          </cell>
          <cell r="M409">
            <v>14138.2</v>
          </cell>
          <cell r="N409">
            <v>14643.79</v>
          </cell>
          <cell r="O409">
            <v>14645.86</v>
          </cell>
          <cell r="P409">
            <v>15089.38</v>
          </cell>
          <cell r="Q409">
            <v>15622.49</v>
          </cell>
          <cell r="R409">
            <v>16017.15</v>
          </cell>
          <cell r="S409">
            <v>16490.07</v>
          </cell>
          <cell r="T409">
            <v>16868.36</v>
          </cell>
          <cell r="U409">
            <v>17412.55</v>
          </cell>
          <cell r="V409">
            <v>17898.3</v>
          </cell>
          <cell r="W409">
            <v>18329.53</v>
          </cell>
          <cell r="X409">
            <v>18430.39</v>
          </cell>
          <cell r="Y409">
            <v>18719.8</v>
          </cell>
          <cell r="Z409">
            <v>19123.3</v>
          </cell>
          <cell r="AA409">
            <v>19457.8</v>
          </cell>
          <cell r="AB409">
            <v>20268.16</v>
          </cell>
          <cell r="AC409">
            <v>20523.560000000001</v>
          </cell>
          <cell r="AD409">
            <v>16490.07</v>
          </cell>
          <cell r="AE409">
            <v>20697.82</v>
          </cell>
          <cell r="AF409">
            <v>21322.93</v>
          </cell>
          <cell r="AG409">
            <v>21911.29</v>
          </cell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/>
          <cell r="BG409"/>
          <cell r="BH409"/>
          <cell r="BI409"/>
          <cell r="BJ409"/>
          <cell r="BK409"/>
        </row>
        <row r="410">
          <cell r="B410">
            <v>60</v>
          </cell>
          <cell r="C410" t="str">
            <v>FIDUCIARIA BNP PARIBAS</v>
          </cell>
          <cell r="D410">
            <v>7041.74</v>
          </cell>
          <cell r="E410">
            <v>6835.53</v>
          </cell>
          <cell r="F410">
            <v>6511.37</v>
          </cell>
          <cell r="G410">
            <v>6476.95</v>
          </cell>
          <cell r="H410">
            <v>10340.65</v>
          </cell>
          <cell r="I410">
            <v>10108.030000000001</v>
          </cell>
          <cell r="J410">
            <v>9922.5300000000007</v>
          </cell>
          <cell r="K410">
            <v>9514.31</v>
          </cell>
          <cell r="L410">
            <v>9412.31</v>
          </cell>
          <cell r="M410">
            <v>9191.14</v>
          </cell>
          <cell r="N410">
            <v>9183.01</v>
          </cell>
          <cell r="O410">
            <v>8665.74</v>
          </cell>
          <cell r="P410">
            <v>8532.48</v>
          </cell>
          <cell r="Q410">
            <v>8057.78</v>
          </cell>
          <cell r="R410">
            <v>7753.64</v>
          </cell>
          <cell r="S410">
            <v>7545.52</v>
          </cell>
          <cell r="T410">
            <v>7281.97</v>
          </cell>
          <cell r="U410">
            <v>7077.47</v>
          </cell>
          <cell r="V410">
            <v>14833.81</v>
          </cell>
          <cell r="W410">
            <v>14895.75</v>
          </cell>
          <cell r="X410">
            <v>14710.05</v>
          </cell>
          <cell r="Y410">
            <v>14384.69</v>
          </cell>
          <cell r="Z410">
            <v>14194.69</v>
          </cell>
          <cell r="AA410">
            <v>14480.22</v>
          </cell>
          <cell r="AB410">
            <v>14326.94</v>
          </cell>
          <cell r="AC410">
            <v>14154.63</v>
          </cell>
          <cell r="AD410">
            <v>14148</v>
          </cell>
          <cell r="AE410">
            <v>14160.27</v>
          </cell>
          <cell r="AF410">
            <v>14203.37</v>
          </cell>
          <cell r="AG410">
            <v>14286.26</v>
          </cell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/>
          <cell r="BG410"/>
          <cell r="BH410"/>
          <cell r="BI410"/>
          <cell r="BJ410"/>
          <cell r="BK410"/>
        </row>
        <row r="411">
          <cell r="B411">
            <v>61</v>
          </cell>
          <cell r="C411" t="str">
            <v>FIDUCIARIA BTG PACTUAL</v>
          </cell>
          <cell r="D411">
            <v>13462.49</v>
          </cell>
          <cell r="E411">
            <v>13565.26</v>
          </cell>
          <cell r="F411">
            <v>13526.68</v>
          </cell>
          <cell r="G411">
            <v>13433.16</v>
          </cell>
          <cell r="H411">
            <v>13596.08</v>
          </cell>
          <cell r="I411">
            <v>13557.92</v>
          </cell>
          <cell r="J411">
            <v>13459.94</v>
          </cell>
          <cell r="K411">
            <v>13362.85</v>
          </cell>
          <cell r="L411">
            <v>13284.21</v>
          </cell>
          <cell r="M411">
            <v>13235.28</v>
          </cell>
          <cell r="N411">
            <v>13029.9</v>
          </cell>
          <cell r="O411">
            <v>12548.38</v>
          </cell>
          <cell r="P411">
            <v>12445.52</v>
          </cell>
          <cell r="Q411">
            <v>12373.09</v>
          </cell>
          <cell r="R411">
            <v>12235.34</v>
          </cell>
          <cell r="S411">
            <v>12158.57</v>
          </cell>
          <cell r="T411">
            <v>12106.14</v>
          </cell>
          <cell r="U411">
            <v>12022.28</v>
          </cell>
          <cell r="V411">
            <v>11975.42</v>
          </cell>
          <cell r="W411">
            <v>11944.94</v>
          </cell>
          <cell r="X411">
            <v>11882.57</v>
          </cell>
          <cell r="Y411">
            <v>11943.35</v>
          </cell>
          <cell r="Z411">
            <v>11938.3</v>
          </cell>
          <cell r="AA411">
            <v>11203.14</v>
          </cell>
          <cell r="AB411">
            <v>11119.67</v>
          </cell>
          <cell r="AC411">
            <v>11065.15</v>
          </cell>
          <cell r="AD411">
            <v>10946.59</v>
          </cell>
          <cell r="AE411">
            <v>10946.59</v>
          </cell>
          <cell r="AF411">
            <v>10828.4</v>
          </cell>
          <cell r="AG411">
            <v>10811.59</v>
          </cell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/>
          <cell r="BG411"/>
          <cell r="BH411"/>
          <cell r="BI411"/>
          <cell r="BJ411"/>
          <cell r="BK411"/>
        </row>
        <row r="412">
          <cell r="B412">
            <v>62</v>
          </cell>
          <cell r="C412" t="str">
            <v>FIDUCIARIA COOMEVA</v>
          </cell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>
            <v>9135.66</v>
          </cell>
          <cell r="S412">
            <v>9653.93</v>
          </cell>
          <cell r="T412">
            <v>9191.39</v>
          </cell>
          <cell r="U412">
            <v>9432.9699999999993</v>
          </cell>
          <cell r="V412">
            <v>9475.67</v>
          </cell>
          <cell r="W412">
            <v>9518.17</v>
          </cell>
          <cell r="X412"/>
          <cell r="Y412">
            <v>9471.24</v>
          </cell>
          <cell r="Z412">
            <v>9805.8700000000008</v>
          </cell>
          <cell r="AA412">
            <v>9736.58</v>
          </cell>
          <cell r="AB412">
            <v>9650</v>
          </cell>
          <cell r="AC412">
            <v>9585.8799999999992</v>
          </cell>
          <cell r="AD412">
            <v>9506.01</v>
          </cell>
          <cell r="AE412">
            <v>9354.65</v>
          </cell>
          <cell r="AF412">
            <v>9333.06</v>
          </cell>
          <cell r="AG412">
            <v>9319.99</v>
          </cell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/>
          <cell r="BG412"/>
          <cell r="BH412"/>
          <cell r="BI412"/>
          <cell r="BJ412"/>
          <cell r="BK412"/>
        </row>
        <row r="413">
          <cell r="B413">
            <v>63</v>
          </cell>
          <cell r="C413" t="str">
            <v>FIDUCIARIA RENTA 4 GLOBAL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/>
          <cell r="BG413"/>
          <cell r="BH413"/>
          <cell r="BI413"/>
          <cell r="BJ413"/>
          <cell r="BK41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_indice" displayName="Tabla_indice" ref="C9:E31" totalsRowShown="0" headerRowDxfId="25" dataDxfId="24" tableBorderDxfId="23">
  <autoFilter ref="C9:E31" xr:uid="{00000000-0009-0000-0100-000002000000}"/>
  <tableColumns count="3">
    <tableColumn id="1" xr3:uid="{00000000-0010-0000-0000-000001000000}" name="Tema" dataDxfId="22"/>
    <tableColumn id="2" xr3:uid="{00000000-0010-0000-0000-000002000000}" name="Nombre Reporte" dataDxfId="21"/>
    <tableColumn id="3" xr3:uid="{00000000-0010-0000-0000-000003000000}" name="Nombre Hoja" dataDxfId="2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0"/>
  <sheetViews>
    <sheetView showGridLines="0" zoomScale="130" zoomScaleNormal="130" workbookViewId="0">
      <selection activeCell="E12" sqref="E12"/>
    </sheetView>
  </sheetViews>
  <sheetFormatPr baseColWidth="10" defaultColWidth="0" defaultRowHeight="14.4" zeroHeight="1" x14ac:dyDescent="0.3"/>
  <cols>
    <col min="1" max="1" width="2.77734375" style="154" customWidth="1"/>
    <col min="2" max="2" width="3.77734375" style="154" customWidth="1"/>
    <col min="3" max="4" width="11.5546875" style="154" customWidth="1"/>
    <col min="5" max="5" width="21.5546875" style="154" bestFit="1" customWidth="1"/>
    <col min="6" max="7" width="11.5546875" style="154" customWidth="1"/>
    <col min="8" max="8" width="3.77734375" style="154" customWidth="1"/>
    <col min="9" max="9" width="3" style="154" customWidth="1"/>
    <col min="10" max="11" width="3" style="154" hidden="1" customWidth="1"/>
    <col min="12" max="16384" width="11.5546875" style="154" hidden="1"/>
  </cols>
  <sheetData>
    <row r="1" spans="1:9" x14ac:dyDescent="0.3">
      <c r="A1" s="153"/>
      <c r="B1" s="153"/>
      <c r="C1" s="153"/>
      <c r="D1" s="153"/>
      <c r="E1" s="153"/>
      <c r="F1" s="153"/>
      <c r="G1" s="153"/>
      <c r="H1" s="153"/>
      <c r="I1" s="153"/>
    </row>
    <row r="2" spans="1:9" x14ac:dyDescent="0.3">
      <c r="A2" s="153"/>
      <c r="B2" s="155"/>
      <c r="C2" s="156"/>
      <c r="D2" s="156"/>
      <c r="E2" s="156"/>
      <c r="F2" s="156"/>
      <c r="G2" s="156"/>
      <c r="H2" s="157"/>
      <c r="I2" s="153"/>
    </row>
    <row r="3" spans="1:9" x14ac:dyDescent="0.3">
      <c r="A3" s="153"/>
      <c r="B3" s="158"/>
      <c r="C3" s="159"/>
      <c r="D3" s="159"/>
      <c r="E3" s="159"/>
      <c r="F3" s="159"/>
      <c r="G3" s="159"/>
      <c r="H3" s="160"/>
      <c r="I3" s="153"/>
    </row>
    <row r="4" spans="1:9" x14ac:dyDescent="0.3">
      <c r="A4" s="153"/>
      <c r="B4" s="158"/>
      <c r="C4" s="159"/>
      <c r="D4" s="159"/>
      <c r="E4" s="159"/>
      <c r="F4" s="159"/>
      <c r="G4" s="159"/>
      <c r="H4" s="160"/>
      <c r="I4" s="153"/>
    </row>
    <row r="5" spans="1:9" x14ac:dyDescent="0.3">
      <c r="A5" s="153"/>
      <c r="B5" s="158"/>
      <c r="C5" s="159"/>
      <c r="D5" s="159"/>
      <c r="E5" s="159"/>
      <c r="F5" s="159"/>
      <c r="G5" s="159"/>
      <c r="H5" s="160"/>
      <c r="I5" s="153"/>
    </row>
    <row r="6" spans="1:9" x14ac:dyDescent="0.3">
      <c r="A6" s="153"/>
      <c r="B6" s="158"/>
      <c r="C6" s="159"/>
      <c r="D6" s="159"/>
      <c r="E6" s="159"/>
      <c r="F6" s="159"/>
      <c r="G6" s="159"/>
      <c r="H6" s="160"/>
      <c r="I6" s="153"/>
    </row>
    <row r="7" spans="1:9" x14ac:dyDescent="0.3">
      <c r="A7" s="153"/>
      <c r="B7" s="158"/>
      <c r="C7" s="159"/>
      <c r="D7" s="159"/>
      <c r="E7" s="159"/>
      <c r="F7" s="159"/>
      <c r="G7" s="159"/>
      <c r="H7" s="160"/>
      <c r="I7" s="153"/>
    </row>
    <row r="8" spans="1:9" x14ac:dyDescent="0.3">
      <c r="A8" s="153"/>
      <c r="B8" s="158"/>
      <c r="C8" s="159"/>
      <c r="D8" s="159"/>
      <c r="E8" s="159"/>
      <c r="F8" s="159"/>
      <c r="G8" s="159"/>
      <c r="H8" s="160"/>
      <c r="I8" s="153"/>
    </row>
    <row r="9" spans="1:9" ht="15" thickBot="1" x14ac:dyDescent="0.35">
      <c r="A9" s="153"/>
      <c r="B9" s="158"/>
      <c r="C9" s="161"/>
      <c r="D9" s="161"/>
      <c r="E9" s="161"/>
      <c r="F9" s="161"/>
      <c r="G9" s="161"/>
      <c r="H9" s="160"/>
      <c r="I9" s="153"/>
    </row>
    <row r="10" spans="1:9" ht="15" thickTop="1" x14ac:dyDescent="0.3">
      <c r="A10" s="153"/>
      <c r="B10" s="158"/>
      <c r="C10" s="335" t="s">
        <v>1</v>
      </c>
      <c r="D10" s="335"/>
      <c r="E10" s="335"/>
      <c r="F10" s="335"/>
      <c r="G10" s="335"/>
      <c r="H10" s="160"/>
      <c r="I10" s="153"/>
    </row>
    <row r="11" spans="1:9" x14ac:dyDescent="0.3">
      <c r="A11" s="153"/>
      <c r="B11" s="158"/>
      <c r="C11" s="162"/>
      <c r="D11" s="162"/>
      <c r="E11" s="163" t="s">
        <v>0</v>
      </c>
      <c r="F11" s="164"/>
      <c r="G11" s="164"/>
      <c r="H11" s="160"/>
      <c r="I11" s="153"/>
    </row>
    <row r="12" spans="1:9" x14ac:dyDescent="0.3">
      <c r="A12" s="153"/>
      <c r="B12" s="158"/>
      <c r="C12" s="164"/>
      <c r="D12" s="162"/>
      <c r="E12" s="214" t="s">
        <v>246</v>
      </c>
      <c r="F12" s="164"/>
      <c r="G12" s="164"/>
      <c r="H12" s="160"/>
      <c r="I12" s="153"/>
    </row>
    <row r="13" spans="1:9" x14ac:dyDescent="0.3">
      <c r="A13" s="153"/>
      <c r="B13" s="158"/>
      <c r="C13" s="159"/>
      <c r="D13" s="159"/>
      <c r="E13" s="159"/>
      <c r="F13" s="159"/>
      <c r="G13" s="159"/>
      <c r="H13" s="160"/>
      <c r="I13" s="153"/>
    </row>
    <row r="14" spans="1:9" x14ac:dyDescent="0.3">
      <c r="A14" s="153"/>
      <c r="B14" s="158"/>
      <c r="C14" s="215" t="s">
        <v>235</v>
      </c>
      <c r="D14" s="159"/>
      <c r="E14" s="159"/>
      <c r="F14" s="159"/>
      <c r="G14" s="159"/>
      <c r="H14" s="160"/>
      <c r="I14" s="153"/>
    </row>
    <row r="15" spans="1:9" x14ac:dyDescent="0.3">
      <c r="A15" s="153"/>
      <c r="B15" s="158"/>
      <c r="C15" s="215" t="s">
        <v>236</v>
      </c>
      <c r="D15" s="159"/>
      <c r="E15" s="159"/>
      <c r="F15" s="159"/>
      <c r="G15" s="159"/>
      <c r="H15" s="160"/>
      <c r="I15" s="153"/>
    </row>
    <row r="16" spans="1:9" x14ac:dyDescent="0.3">
      <c r="A16" s="153"/>
      <c r="B16" s="165"/>
      <c r="C16" s="166"/>
      <c r="D16" s="166"/>
      <c r="E16" s="166"/>
      <c r="F16" s="166"/>
      <c r="G16" s="166"/>
      <c r="H16" s="167"/>
      <c r="I16" s="153"/>
    </row>
    <row r="17" spans="1:9" x14ac:dyDescent="0.3">
      <c r="A17" s="168"/>
      <c r="B17" s="168"/>
      <c r="C17" s="168"/>
      <c r="D17" s="168"/>
      <c r="E17" s="168"/>
      <c r="F17" s="168"/>
      <c r="G17" s="168"/>
      <c r="H17" s="168"/>
      <c r="I17" s="168"/>
    </row>
    <row r="18" spans="1:9" hidden="1" x14ac:dyDescent="0.3"/>
    <row r="19" spans="1:9" hidden="1" x14ac:dyDescent="0.3"/>
    <row r="20" spans="1:9" hidden="1" x14ac:dyDescent="0.3"/>
  </sheetData>
  <sheetProtection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S40"/>
  <sheetViews>
    <sheetView showGridLines="0" tabSelected="1" topLeftCell="O1" zoomScale="85" zoomScaleNormal="85" workbookViewId="0">
      <pane ySplit="8" topLeftCell="A9" activePane="bottomLeft" state="frozen"/>
      <selection pane="bottomLeft" activeCell="AA14" sqref="AA14"/>
    </sheetView>
  </sheetViews>
  <sheetFormatPr baseColWidth="10" defaultColWidth="0" defaultRowHeight="14.4" customHeight="1" x14ac:dyDescent="0.3"/>
  <cols>
    <col min="1" max="1" width="3.88671875" style="216" customWidth="1"/>
    <col min="2" max="2" width="17.33203125" style="216" customWidth="1"/>
    <col min="3" max="3" width="61.33203125" style="216" bestFit="1" customWidth="1"/>
    <col min="4" max="5" width="12.21875" style="216" customWidth="1"/>
    <col min="6" max="6" width="15" style="216" bestFit="1" customWidth="1"/>
    <col min="7" max="7" width="11.5546875" style="216" customWidth="1"/>
    <col min="8" max="8" width="4.109375" style="216" bestFit="1" customWidth="1"/>
    <col min="9" max="9" width="33.5546875" style="216" bestFit="1" customWidth="1"/>
    <col min="10" max="12" width="13.33203125" style="216" bestFit="1" customWidth="1"/>
    <col min="13" max="13" width="11.77734375" style="216" bestFit="1" customWidth="1"/>
    <col min="14" max="14" width="14.109375" style="216" bestFit="1" customWidth="1"/>
    <col min="15" max="15" width="8.21875" style="216" bestFit="1" customWidth="1"/>
    <col min="16" max="16" width="8.21875" style="218" customWidth="1"/>
    <col min="17" max="17" width="4.21875" style="218" bestFit="1" customWidth="1"/>
    <col min="18" max="18" width="28.88671875" style="218" bestFit="1" customWidth="1"/>
    <col min="19" max="21" width="13.33203125" style="218" bestFit="1" customWidth="1"/>
    <col min="22" max="22" width="11.77734375" style="218" bestFit="1" customWidth="1"/>
    <col min="23" max="23" width="14.21875" style="218" bestFit="1" customWidth="1"/>
    <col min="24" max="24" width="8.6640625" style="218" customWidth="1"/>
    <col min="25" max="25" width="8.21875" style="218" customWidth="1"/>
    <col min="26" max="26" width="4.21875" style="218" bestFit="1" customWidth="1"/>
    <col min="27" max="27" width="33.5546875" style="218" bestFit="1" customWidth="1"/>
    <col min="28" max="30" width="13.33203125" style="218" bestFit="1" customWidth="1"/>
    <col min="31" max="31" width="11.77734375" style="218" bestFit="1" customWidth="1"/>
    <col min="32" max="32" width="14.21875" style="218" bestFit="1" customWidth="1"/>
    <col min="33" max="33" width="9" style="218" customWidth="1"/>
    <col min="34" max="34" width="8.21875" style="218" customWidth="1"/>
    <col min="35" max="35" width="4.109375" style="216" bestFit="1" customWidth="1"/>
    <col min="36" max="36" width="33.5546875" style="216" bestFit="1" customWidth="1"/>
    <col min="37" max="39" width="11.6640625" style="216" bestFit="1" customWidth="1"/>
    <col min="40" max="40" width="11.77734375" style="216" bestFit="1" customWidth="1"/>
    <col min="41" max="41" width="14.109375" style="216" bestFit="1" customWidth="1"/>
    <col min="42" max="42" width="8.21875" style="216" bestFit="1" customWidth="1"/>
    <col min="43" max="43" width="9.77734375" style="216" customWidth="1"/>
    <col min="44" max="71" width="0" style="216" hidden="1" customWidth="1"/>
    <col min="72" max="16384" width="9.77734375" style="216" hidden="1"/>
  </cols>
  <sheetData>
    <row r="2" spans="2:42" ht="14.4" customHeight="1" x14ac:dyDescent="0.3">
      <c r="C2" s="217" t="s">
        <v>2</v>
      </c>
    </row>
    <row r="3" spans="2:42" ht="15.6" x14ac:dyDescent="0.3">
      <c r="C3" s="217" t="s">
        <v>1</v>
      </c>
      <c r="D3" s="219"/>
      <c r="E3" s="219"/>
      <c r="F3" s="219"/>
    </row>
    <row r="4" spans="2:42" ht="16.2" thickBot="1" x14ac:dyDescent="0.35">
      <c r="B4" s="220"/>
      <c r="C4" s="221" t="s">
        <v>3</v>
      </c>
      <c r="D4" s="222"/>
      <c r="E4" s="222"/>
      <c r="F4" s="222"/>
      <c r="G4" s="220"/>
      <c r="H4" s="220"/>
      <c r="I4" s="220"/>
      <c r="J4" s="220"/>
      <c r="K4" s="220"/>
      <c r="L4" s="220"/>
      <c r="M4" s="220"/>
      <c r="N4" s="220"/>
      <c r="O4" s="220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0"/>
      <c r="AJ4" s="220"/>
      <c r="AK4" s="220"/>
      <c r="AL4" s="220"/>
      <c r="AM4" s="220"/>
      <c r="AN4" s="220"/>
      <c r="AO4" s="220"/>
      <c r="AP4" s="220"/>
    </row>
    <row r="5" spans="2:42" ht="15" thickTop="1" x14ac:dyDescent="0.3">
      <c r="B5" s="224"/>
      <c r="C5" s="224"/>
      <c r="D5" s="219"/>
      <c r="E5" s="219"/>
      <c r="F5" s="219"/>
    </row>
    <row r="6" spans="2:42" ht="14.4" customHeight="1" x14ac:dyDescent="0.3">
      <c r="B6" s="224"/>
      <c r="C6" s="225" t="s">
        <v>54</v>
      </c>
      <c r="D6" s="219"/>
      <c r="E6" s="219"/>
      <c r="F6" s="219"/>
      <c r="H6" s="368" t="s">
        <v>102</v>
      </c>
      <c r="I6" s="369"/>
      <c r="J6" s="369"/>
      <c r="K6" s="369"/>
      <c r="L6" s="369"/>
      <c r="M6" s="369"/>
      <c r="N6" s="369"/>
      <c r="O6" s="370"/>
      <c r="P6" s="226"/>
      <c r="Q6" s="368" t="s">
        <v>186</v>
      </c>
      <c r="R6" s="369"/>
      <c r="S6" s="369"/>
      <c r="T6" s="369"/>
      <c r="U6" s="369"/>
      <c r="V6" s="369"/>
      <c r="W6" s="369"/>
      <c r="X6" s="370"/>
      <c r="Y6" s="226"/>
      <c r="Z6" s="368" t="s">
        <v>187</v>
      </c>
      <c r="AA6" s="369"/>
      <c r="AB6" s="369"/>
      <c r="AC6" s="369"/>
      <c r="AD6" s="369"/>
      <c r="AE6" s="369"/>
      <c r="AF6" s="369"/>
      <c r="AG6" s="370"/>
      <c r="AH6" s="226"/>
      <c r="AI6" s="368" t="s">
        <v>192</v>
      </c>
      <c r="AJ6" s="369"/>
      <c r="AK6" s="369"/>
      <c r="AL6" s="369"/>
      <c r="AM6" s="369"/>
      <c r="AN6" s="369"/>
      <c r="AO6" s="369"/>
      <c r="AP6" s="370"/>
    </row>
    <row r="7" spans="2:42" ht="14.4" customHeight="1" x14ac:dyDescent="0.3">
      <c r="Q7" s="216"/>
      <c r="R7" s="216"/>
      <c r="S7" s="216"/>
      <c r="T7" s="216"/>
      <c r="U7" s="216"/>
      <c r="V7" s="216"/>
      <c r="W7" s="216"/>
      <c r="X7" s="216"/>
      <c r="Z7" s="216"/>
      <c r="AA7" s="216"/>
      <c r="AB7" s="216"/>
      <c r="AC7" s="216"/>
      <c r="AD7" s="216"/>
      <c r="AE7" s="216"/>
      <c r="AF7" s="216"/>
      <c r="AG7" s="216"/>
    </row>
    <row r="8" spans="2:42" x14ac:dyDescent="0.3">
      <c r="C8" s="227" t="s">
        <v>29</v>
      </c>
      <c r="D8" s="228">
        <v>42916</v>
      </c>
      <c r="E8" s="228">
        <v>43281</v>
      </c>
      <c r="F8" s="95" t="s">
        <v>230</v>
      </c>
      <c r="H8" s="371" t="s">
        <v>39</v>
      </c>
      <c r="I8" s="372"/>
      <c r="J8" s="229">
        <v>42916</v>
      </c>
      <c r="K8" s="229">
        <v>43250</v>
      </c>
      <c r="L8" s="229">
        <v>43281</v>
      </c>
      <c r="M8" s="229" t="s">
        <v>40</v>
      </c>
      <c r="N8" s="229" t="s">
        <v>41</v>
      </c>
      <c r="O8" s="229" t="s">
        <v>42</v>
      </c>
      <c r="P8" s="230"/>
      <c r="Q8" s="373" t="s">
        <v>39</v>
      </c>
      <c r="R8" s="373"/>
      <c r="S8" s="231">
        <v>42916</v>
      </c>
      <c r="T8" s="231">
        <v>43250</v>
      </c>
      <c r="U8" s="231">
        <v>43281</v>
      </c>
      <c r="V8" s="231" t="s">
        <v>40</v>
      </c>
      <c r="W8" s="231" t="s">
        <v>41</v>
      </c>
      <c r="X8" s="231" t="s">
        <v>42</v>
      </c>
      <c r="Y8" s="216"/>
      <c r="Z8" s="371" t="s">
        <v>39</v>
      </c>
      <c r="AA8" s="372"/>
      <c r="AB8" s="229">
        <v>42916</v>
      </c>
      <c r="AC8" s="229">
        <v>43250</v>
      </c>
      <c r="AD8" s="229">
        <v>43281</v>
      </c>
      <c r="AE8" s="229" t="s">
        <v>40</v>
      </c>
      <c r="AF8" s="229" t="s">
        <v>41</v>
      </c>
      <c r="AG8" s="229" t="s">
        <v>42</v>
      </c>
      <c r="AH8" s="216"/>
      <c r="AI8" s="371" t="s">
        <v>39</v>
      </c>
      <c r="AJ8" s="372"/>
      <c r="AK8" s="229">
        <v>42916</v>
      </c>
      <c r="AL8" s="229">
        <v>43250</v>
      </c>
      <c r="AM8" s="229">
        <v>43281</v>
      </c>
      <c r="AN8" s="229" t="s">
        <v>40</v>
      </c>
      <c r="AO8" s="229" t="s">
        <v>41</v>
      </c>
      <c r="AP8" s="229" t="s">
        <v>42</v>
      </c>
    </row>
    <row r="9" spans="2:42" x14ac:dyDescent="0.3">
      <c r="C9" s="232" t="s">
        <v>55</v>
      </c>
      <c r="D9" s="233">
        <v>1371389.8</v>
      </c>
      <c r="E9" s="233">
        <v>1336948.9999999998</v>
      </c>
      <c r="F9" s="294">
        <v>-2.5113793321198896E-2</v>
      </c>
      <c r="G9" s="216">
        <v>31</v>
      </c>
      <c r="H9" s="234">
        <v>1</v>
      </c>
      <c r="I9" s="235" t="s">
        <v>58</v>
      </c>
      <c r="J9" s="236">
        <v>15366009.01</v>
      </c>
      <c r="K9" s="236">
        <v>16905820.870000001</v>
      </c>
      <c r="L9" s="236">
        <v>16635783.82</v>
      </c>
      <c r="M9" s="237">
        <v>8.2635302971230118E-2</v>
      </c>
      <c r="N9" s="237">
        <v>-1.5973022077809373E-2</v>
      </c>
      <c r="O9" s="238">
        <v>0.30970124667493198</v>
      </c>
      <c r="P9" s="216">
        <v>16</v>
      </c>
      <c r="Q9" s="234">
        <v>1</v>
      </c>
      <c r="R9" s="235" t="s">
        <v>57</v>
      </c>
      <c r="S9" s="236">
        <v>5605119.6799999997</v>
      </c>
      <c r="T9" s="236">
        <v>6161085.2300000004</v>
      </c>
      <c r="U9" s="236">
        <v>6252388.0199999996</v>
      </c>
      <c r="V9" s="237">
        <v>0.11547805880212714</v>
      </c>
      <c r="W9" s="237">
        <v>1.4819270727731704E-2</v>
      </c>
      <c r="X9" s="238">
        <v>0.45455137381545785</v>
      </c>
      <c r="Y9" s="216">
        <v>31</v>
      </c>
      <c r="Z9" s="234">
        <v>1</v>
      </c>
      <c r="AA9" s="235" t="s">
        <v>58</v>
      </c>
      <c r="AB9" s="236">
        <v>19772704.193824831</v>
      </c>
      <c r="AC9" s="236">
        <v>22216750.355808061</v>
      </c>
      <c r="AD9" s="236">
        <v>22018398.050000001</v>
      </c>
      <c r="AE9" s="237">
        <v>0.11357545402800873</v>
      </c>
      <c r="AF9" s="237">
        <v>-8.9280521512546951E-3</v>
      </c>
      <c r="AG9" s="238">
        <v>0.32634033841325938</v>
      </c>
      <c r="AH9" s="216">
        <v>31</v>
      </c>
      <c r="AI9" s="234">
        <v>1</v>
      </c>
      <c r="AJ9" s="235" t="s">
        <v>58</v>
      </c>
      <c r="AK9" s="236">
        <v>524501.11535223003</v>
      </c>
      <c r="AL9" s="236">
        <v>286170.30561698001</v>
      </c>
      <c r="AM9" s="236">
        <v>333957.21999999997</v>
      </c>
      <c r="AN9" s="237">
        <v>-0.36328596789402412</v>
      </c>
      <c r="AO9" s="237">
        <v>0.16698767637680612</v>
      </c>
      <c r="AP9" s="238">
        <v>0.24979054548827215</v>
      </c>
    </row>
    <row r="10" spans="2:42" x14ac:dyDescent="0.3">
      <c r="C10" s="232" t="s">
        <v>56</v>
      </c>
      <c r="D10" s="233">
        <v>173765.76999999979</v>
      </c>
      <c r="E10" s="233">
        <v>262223.49999999953</v>
      </c>
      <c r="F10" s="294">
        <v>0.50906303353071114</v>
      </c>
      <c r="G10" s="216">
        <v>22</v>
      </c>
      <c r="H10" s="234">
        <v>2</v>
      </c>
      <c r="I10" s="235" t="s">
        <v>62</v>
      </c>
      <c r="J10" s="236">
        <v>9118314.2100000009</v>
      </c>
      <c r="K10" s="236">
        <v>8049816.5499999998</v>
      </c>
      <c r="L10" s="236">
        <v>7985284.0999999996</v>
      </c>
      <c r="M10" s="237">
        <v>-0.12425872632875645</v>
      </c>
      <c r="N10" s="237">
        <v>-8.0166361058253699E-3</v>
      </c>
      <c r="O10" s="238">
        <v>0.14865860650643586</v>
      </c>
      <c r="P10" s="216">
        <v>31</v>
      </c>
      <c r="Q10" s="234">
        <v>2</v>
      </c>
      <c r="R10" s="235" t="s">
        <v>58</v>
      </c>
      <c r="S10" s="236">
        <v>4406695.18</v>
      </c>
      <c r="T10" s="236">
        <v>5310929.49</v>
      </c>
      <c r="U10" s="236">
        <v>5382614.2300000004</v>
      </c>
      <c r="V10" s="237">
        <v>0.22146279924902834</v>
      </c>
      <c r="W10" s="237">
        <v>1.3497588347760159E-2</v>
      </c>
      <c r="X10" s="238">
        <v>0.39131843467468186</v>
      </c>
      <c r="Y10" s="216">
        <v>16</v>
      </c>
      <c r="Z10" s="234">
        <v>2</v>
      </c>
      <c r="AA10" s="235" t="s">
        <v>57</v>
      </c>
      <c r="AB10" s="236">
        <v>10150415.228813469</v>
      </c>
      <c r="AC10" s="236">
        <v>11784616.0330768</v>
      </c>
      <c r="AD10" s="236">
        <v>11786694.16</v>
      </c>
      <c r="AE10" s="237">
        <v>0.16120315221605019</v>
      </c>
      <c r="AF10" s="237">
        <v>1.7634235323127356E-4</v>
      </c>
      <c r="AG10" s="238">
        <v>0.17469362449590142</v>
      </c>
      <c r="AH10" s="216">
        <v>16</v>
      </c>
      <c r="AI10" s="234">
        <v>3</v>
      </c>
      <c r="AJ10" s="235" t="s">
        <v>57</v>
      </c>
      <c r="AK10" s="236">
        <v>266045.99026370997</v>
      </c>
      <c r="AL10" s="236">
        <v>214828.78188605001</v>
      </c>
      <c r="AM10" s="236">
        <v>329784.89</v>
      </c>
      <c r="AN10" s="237">
        <v>0.23957850172111517</v>
      </c>
      <c r="AO10" s="237">
        <v>0.53510571118410599</v>
      </c>
      <c r="AP10" s="238">
        <v>0.24666976077621511</v>
      </c>
    </row>
    <row r="11" spans="2:42" x14ac:dyDescent="0.3">
      <c r="B11" s="239"/>
      <c r="C11" s="240" t="s">
        <v>224</v>
      </c>
      <c r="G11" s="216">
        <v>16</v>
      </c>
      <c r="H11" s="234">
        <v>3</v>
      </c>
      <c r="I11" s="235" t="s">
        <v>57</v>
      </c>
      <c r="J11" s="236">
        <v>4545295.55</v>
      </c>
      <c r="K11" s="236">
        <v>5620534.21</v>
      </c>
      <c r="L11" s="236">
        <v>5534306.1399999997</v>
      </c>
      <c r="M11" s="237">
        <v>0.217589940878542</v>
      </c>
      <c r="N11" s="237">
        <v>-1.534161465409889E-2</v>
      </c>
      <c r="O11" s="238">
        <v>0.10302980187673121</v>
      </c>
      <c r="P11" s="216">
        <v>20</v>
      </c>
      <c r="Q11" s="234">
        <v>3</v>
      </c>
      <c r="R11" s="235" t="s">
        <v>60</v>
      </c>
      <c r="S11" s="236">
        <v>686990.13</v>
      </c>
      <c r="T11" s="236">
        <v>898061.51</v>
      </c>
      <c r="U11" s="236">
        <v>941477.14</v>
      </c>
      <c r="V11" s="237">
        <v>0.3704376509746945</v>
      </c>
      <c r="W11" s="237">
        <v>4.8343715343061477E-2</v>
      </c>
      <c r="X11" s="238">
        <v>6.8445804392486861E-2</v>
      </c>
      <c r="Y11" s="216">
        <v>22</v>
      </c>
      <c r="Z11" s="234">
        <v>3</v>
      </c>
      <c r="AA11" s="235" t="s">
        <v>62</v>
      </c>
      <c r="AB11" s="236">
        <v>9118314.2086513191</v>
      </c>
      <c r="AC11" s="236">
        <v>8049816.5516068004</v>
      </c>
      <c r="AD11" s="236">
        <v>7985284.0999999996</v>
      </c>
      <c r="AE11" s="237">
        <v>-0.1242587261992264</v>
      </c>
      <c r="AF11" s="237">
        <v>-8.016636303832203E-3</v>
      </c>
      <c r="AG11" s="238">
        <v>0.11835194865686513</v>
      </c>
      <c r="AH11" s="216">
        <v>22</v>
      </c>
      <c r="AI11" s="234">
        <v>2</v>
      </c>
      <c r="AJ11" s="235" t="s">
        <v>62</v>
      </c>
      <c r="AK11" s="236">
        <v>296679.64079899999</v>
      </c>
      <c r="AL11" s="286">
        <v>158968.87771813999</v>
      </c>
      <c r="AM11" s="236">
        <v>192051.12</v>
      </c>
      <c r="AN11" s="237">
        <v>-0.35266498407919289</v>
      </c>
      <c r="AO11" s="237">
        <v>0.20810515087435233</v>
      </c>
      <c r="AP11" s="238">
        <v>0.14364880036560856</v>
      </c>
    </row>
    <row r="12" spans="2:42" x14ac:dyDescent="0.3">
      <c r="B12" s="239"/>
      <c r="C12" s="241" t="s">
        <v>43</v>
      </c>
      <c r="G12" s="216">
        <v>42</v>
      </c>
      <c r="H12" s="234">
        <v>5</v>
      </c>
      <c r="I12" s="235" t="s">
        <v>59</v>
      </c>
      <c r="J12" s="236">
        <v>3958382.25</v>
      </c>
      <c r="K12" s="236">
        <v>4650785.2699999996</v>
      </c>
      <c r="L12" s="236">
        <v>4667491.7300000004</v>
      </c>
      <c r="M12" s="237">
        <v>0.17914123377043745</v>
      </c>
      <c r="N12" s="237">
        <v>3.592180466332584E-3</v>
      </c>
      <c r="O12" s="238">
        <v>8.6892690074998544E-2</v>
      </c>
      <c r="P12" s="216">
        <v>21</v>
      </c>
      <c r="Q12" s="234">
        <v>4</v>
      </c>
      <c r="R12" s="235" t="s">
        <v>61</v>
      </c>
      <c r="S12" s="236">
        <v>351735.98</v>
      </c>
      <c r="T12" s="236">
        <v>593400.13</v>
      </c>
      <c r="U12" s="236">
        <v>664995.79</v>
      </c>
      <c r="V12" s="237">
        <v>0.89061065063630984</v>
      </c>
      <c r="W12" s="237">
        <v>0.12065325971532914</v>
      </c>
      <c r="X12" s="238">
        <v>4.8345487989402768E-2</v>
      </c>
      <c r="Y12" s="216">
        <v>42</v>
      </c>
      <c r="Z12" s="234">
        <v>5</v>
      </c>
      <c r="AA12" s="235" t="s">
        <v>59</v>
      </c>
      <c r="AB12" s="236">
        <v>3958382.2527155699</v>
      </c>
      <c r="AC12" s="236">
        <v>4650785.2748048203</v>
      </c>
      <c r="AD12" s="236">
        <v>4667491.7300000004</v>
      </c>
      <c r="AE12" s="237">
        <v>0.17914123296151097</v>
      </c>
      <c r="AF12" s="237">
        <v>3.5921794295010745E-3</v>
      </c>
      <c r="AG12" s="238">
        <v>6.9178094939077076E-2</v>
      </c>
      <c r="AH12" s="216">
        <v>3</v>
      </c>
      <c r="AI12" s="234">
        <v>4</v>
      </c>
      <c r="AJ12" s="235" t="s">
        <v>63</v>
      </c>
      <c r="AK12" s="236">
        <v>99198.757228679999</v>
      </c>
      <c r="AL12" s="286">
        <v>85197.116652430006</v>
      </c>
      <c r="AM12" s="236">
        <v>97639.87</v>
      </c>
      <c r="AN12" s="237">
        <v>-1.5714785872632975E-2</v>
      </c>
      <c r="AO12" s="237">
        <v>0.14604664848379101</v>
      </c>
      <c r="AP12" s="238">
        <v>7.3031858358097432E-2</v>
      </c>
    </row>
    <row r="13" spans="2:42" x14ac:dyDescent="0.3">
      <c r="B13" s="239"/>
      <c r="C13" s="242" t="s">
        <v>116</v>
      </c>
      <c r="D13" s="243"/>
      <c r="E13" s="243"/>
      <c r="F13" s="243"/>
      <c r="G13" s="216">
        <v>3</v>
      </c>
      <c r="H13" s="234">
        <v>4</v>
      </c>
      <c r="I13" s="235" t="s">
        <v>63</v>
      </c>
      <c r="J13" s="236">
        <v>3410486.65</v>
      </c>
      <c r="K13" s="236">
        <v>4947533.16</v>
      </c>
      <c r="L13" s="236">
        <v>4376865.08</v>
      </c>
      <c r="M13" s="237">
        <v>0.2833549956866126</v>
      </c>
      <c r="N13" s="237">
        <v>-0.11534396264662938</v>
      </c>
      <c r="O13" s="238">
        <v>8.1482218479800847E-2</v>
      </c>
      <c r="P13" s="216">
        <v>25</v>
      </c>
      <c r="Q13" s="234">
        <v>5</v>
      </c>
      <c r="R13" s="235" t="s">
        <v>66</v>
      </c>
      <c r="S13" s="236">
        <v>0</v>
      </c>
      <c r="T13" s="236">
        <v>147360.91</v>
      </c>
      <c r="U13" s="236">
        <v>150942.10999999999</v>
      </c>
      <c r="V13" s="237" t="s">
        <v>229</v>
      </c>
      <c r="W13" s="237">
        <v>2.4302238633026718E-2</v>
      </c>
      <c r="X13" s="238">
        <v>1.0973558142526152E-2</v>
      </c>
      <c r="Y13" s="216">
        <v>3</v>
      </c>
      <c r="Z13" s="234">
        <v>4</v>
      </c>
      <c r="AA13" s="235" t="s">
        <v>63</v>
      </c>
      <c r="AB13" s="236">
        <v>3410486.6538692797</v>
      </c>
      <c r="AC13" s="236">
        <v>4947533.16252412</v>
      </c>
      <c r="AD13" s="236">
        <v>4376865.08</v>
      </c>
      <c r="AE13" s="237">
        <v>0.28335499423061528</v>
      </c>
      <c r="AF13" s="237">
        <v>-0.11534396309796091</v>
      </c>
      <c r="AG13" s="238">
        <v>6.4870642639525619E-2</v>
      </c>
      <c r="AH13" s="216">
        <v>42</v>
      </c>
      <c r="AI13" s="234">
        <v>5</v>
      </c>
      <c r="AJ13" s="235" t="s">
        <v>59</v>
      </c>
      <c r="AK13" s="236">
        <v>123535.91930682</v>
      </c>
      <c r="AL13" s="286">
        <v>82439.393222739993</v>
      </c>
      <c r="AM13" s="236">
        <v>96033.84</v>
      </c>
      <c r="AN13" s="237">
        <v>-0.22262415223959642</v>
      </c>
      <c r="AO13" s="237">
        <v>0.1649023148500095</v>
      </c>
      <c r="AP13" s="238">
        <v>7.1830593388379063E-2</v>
      </c>
    </row>
    <row r="14" spans="2:42" x14ac:dyDescent="0.3">
      <c r="B14" s="239"/>
      <c r="C14" s="244"/>
      <c r="D14" s="243"/>
      <c r="E14" s="243"/>
      <c r="F14" s="243"/>
      <c r="G14" s="216">
        <v>21</v>
      </c>
      <c r="H14" s="234">
        <v>6</v>
      </c>
      <c r="I14" s="235" t="s">
        <v>61</v>
      </c>
      <c r="J14" s="236">
        <v>2960083.92</v>
      </c>
      <c r="K14" s="236">
        <v>3078497.23</v>
      </c>
      <c r="L14" s="236">
        <v>3089229.3</v>
      </c>
      <c r="M14" s="237">
        <v>4.3628959005999945E-2</v>
      </c>
      <c r="N14" s="237">
        <v>3.4861392420353354E-3</v>
      </c>
      <c r="O14" s="238">
        <v>5.7510855865084656E-2</v>
      </c>
      <c r="P14" s="216">
        <v>38</v>
      </c>
      <c r="Q14" s="234">
        <v>6</v>
      </c>
      <c r="R14" s="235" t="s">
        <v>71</v>
      </c>
      <c r="S14" s="236">
        <v>0</v>
      </c>
      <c r="T14" s="236">
        <v>124387.9</v>
      </c>
      <c r="U14" s="236">
        <v>225136.78</v>
      </c>
      <c r="V14" s="237" t="s">
        <v>229</v>
      </c>
      <c r="W14" s="237">
        <v>0.80995723860600588</v>
      </c>
      <c r="X14" s="238">
        <v>1.6367543459880871E-2</v>
      </c>
      <c r="Y14" s="216">
        <v>21</v>
      </c>
      <c r="Z14" s="234">
        <v>6</v>
      </c>
      <c r="AA14" s="235" t="s">
        <v>61</v>
      </c>
      <c r="AB14" s="236">
        <v>3311820.9341228302</v>
      </c>
      <c r="AC14" s="236">
        <v>3671897.3604359198</v>
      </c>
      <c r="AD14" s="236">
        <v>3754225.09</v>
      </c>
      <c r="AE14" s="237">
        <v>0.13358335630979545</v>
      </c>
      <c r="AF14" s="237">
        <v>2.2421032366304106E-2</v>
      </c>
      <c r="AG14" s="238">
        <v>5.564233526744463E-2</v>
      </c>
      <c r="AH14" s="216">
        <v>21</v>
      </c>
      <c r="AI14" s="234">
        <v>6</v>
      </c>
      <c r="AJ14" s="235" t="s">
        <v>61</v>
      </c>
      <c r="AK14" s="236">
        <v>124282.59371694</v>
      </c>
      <c r="AL14" s="286">
        <v>95877.777383950001</v>
      </c>
      <c r="AM14" s="236">
        <v>64210.080000000002</v>
      </c>
      <c r="AN14" s="237">
        <v>-0.48335420045833799</v>
      </c>
      <c r="AO14" s="237">
        <v>-0.33029236021121189</v>
      </c>
      <c r="AP14" s="238">
        <v>4.8027321909811072E-2</v>
      </c>
    </row>
    <row r="15" spans="2:42" x14ac:dyDescent="0.3">
      <c r="B15" s="239"/>
      <c r="C15" s="244"/>
      <c r="D15" s="243"/>
      <c r="E15" s="243"/>
      <c r="F15" s="243"/>
      <c r="G15" s="216">
        <v>12</v>
      </c>
      <c r="H15" s="234">
        <v>7</v>
      </c>
      <c r="I15" s="235" t="s">
        <v>73</v>
      </c>
      <c r="J15" s="236">
        <v>1801259.03</v>
      </c>
      <c r="K15" s="236">
        <v>2944794.62</v>
      </c>
      <c r="L15" s="236">
        <v>3028703.71</v>
      </c>
      <c r="M15" s="237">
        <v>0.68143707237931239</v>
      </c>
      <c r="N15" s="237">
        <v>2.8494038066396499E-2</v>
      </c>
      <c r="O15" s="238">
        <v>5.6384076935906691E-2</v>
      </c>
      <c r="P15" s="216">
        <v>39</v>
      </c>
      <c r="Q15" s="234">
        <v>7</v>
      </c>
      <c r="R15" s="235" t="s">
        <v>64</v>
      </c>
      <c r="S15" s="236">
        <v>44473.97</v>
      </c>
      <c r="T15" s="236">
        <v>52345.599999999999</v>
      </c>
      <c r="U15" s="236">
        <v>52188.14</v>
      </c>
      <c r="V15" s="237">
        <v>0.17345359544020922</v>
      </c>
      <c r="W15" s="237">
        <v>-3.008084729184457E-3</v>
      </c>
      <c r="X15" s="238">
        <v>3.7941008552238656E-3</v>
      </c>
      <c r="Y15" s="216">
        <v>20</v>
      </c>
      <c r="Z15" s="234">
        <v>7</v>
      </c>
      <c r="AA15" s="235" t="s">
        <v>60</v>
      </c>
      <c r="AB15" s="236">
        <v>2680792.75265344</v>
      </c>
      <c r="AC15" s="236">
        <v>3114555.49082225</v>
      </c>
      <c r="AD15" s="236">
        <v>3127831.7</v>
      </c>
      <c r="AE15" s="237">
        <v>0.16675625033083308</v>
      </c>
      <c r="AF15" s="237">
        <v>4.2626336942370724E-3</v>
      </c>
      <c r="AG15" s="238">
        <v>4.6358397788967234E-2</v>
      </c>
      <c r="AH15" s="216">
        <v>12</v>
      </c>
      <c r="AI15" s="234">
        <v>7</v>
      </c>
      <c r="AJ15" s="235" t="s">
        <v>73</v>
      </c>
      <c r="AK15" s="236">
        <v>60503.383330149998</v>
      </c>
      <c r="AL15" s="286">
        <v>38511.26507781</v>
      </c>
      <c r="AM15" s="236">
        <v>46267.87</v>
      </c>
      <c r="AN15" s="237">
        <v>-0.23528458321860768</v>
      </c>
      <c r="AO15" s="237">
        <v>0.2014113248816467</v>
      </c>
      <c r="AP15" s="238">
        <v>3.4607056813685491E-2</v>
      </c>
    </row>
    <row r="16" spans="2:42" x14ac:dyDescent="0.3">
      <c r="B16" s="239"/>
      <c r="C16" s="244"/>
      <c r="D16" s="243"/>
      <c r="E16" s="243"/>
      <c r="F16" s="243"/>
      <c r="G16" s="216">
        <v>20</v>
      </c>
      <c r="H16" s="234">
        <v>8</v>
      </c>
      <c r="I16" s="235" t="s">
        <v>60</v>
      </c>
      <c r="J16" s="236">
        <v>1993802.62</v>
      </c>
      <c r="K16" s="236">
        <v>2216493.98</v>
      </c>
      <c r="L16" s="236">
        <v>2186354.56</v>
      </c>
      <c r="M16" s="237">
        <v>9.6575226689189497E-2</v>
      </c>
      <c r="N16" s="237">
        <v>-1.3597790146039568E-2</v>
      </c>
      <c r="O16" s="238">
        <v>4.0702424378187337E-2</v>
      </c>
      <c r="P16" s="216">
        <v>40</v>
      </c>
      <c r="Q16" s="234">
        <v>8</v>
      </c>
      <c r="R16" s="235" t="s">
        <v>72</v>
      </c>
      <c r="S16" s="236">
        <v>74231.72</v>
      </c>
      <c r="T16" s="236">
        <v>46691.75</v>
      </c>
      <c r="U16" s="236">
        <v>47338.14</v>
      </c>
      <c r="V16" s="237">
        <v>-0.36229229229768622</v>
      </c>
      <c r="W16" s="237">
        <v>1.3843773257588232E-2</v>
      </c>
      <c r="X16" s="238">
        <v>3.4415037105884035E-3</v>
      </c>
      <c r="Y16" s="216">
        <v>12</v>
      </c>
      <c r="Z16" s="234">
        <v>8</v>
      </c>
      <c r="AA16" s="235" t="s">
        <v>73</v>
      </c>
      <c r="AB16" s="236">
        <v>1801259.0325905902</v>
      </c>
      <c r="AC16" s="236">
        <v>2944794.61770827</v>
      </c>
      <c r="AD16" s="236">
        <v>3028703.71</v>
      </c>
      <c r="AE16" s="237">
        <v>0.68143706996105147</v>
      </c>
      <c r="AF16" s="237">
        <v>2.8494038866802462E-2</v>
      </c>
      <c r="AG16" s="238">
        <v>4.4889196363442713E-2</v>
      </c>
      <c r="AH16" s="216">
        <v>20</v>
      </c>
      <c r="AI16" s="234">
        <v>8</v>
      </c>
      <c r="AJ16" s="235" t="s">
        <v>60</v>
      </c>
      <c r="AK16" s="236">
        <v>155389.38959363001</v>
      </c>
      <c r="AL16" s="286">
        <v>32042.917982719999</v>
      </c>
      <c r="AM16" s="236">
        <v>36941.54</v>
      </c>
      <c r="AN16" s="237">
        <v>-0.76226472028361469</v>
      </c>
      <c r="AO16" s="237">
        <v>0.15287690153317857</v>
      </c>
      <c r="AP16" s="238">
        <v>2.7631226022832585E-2</v>
      </c>
    </row>
    <row r="17" spans="2:42" x14ac:dyDescent="0.3">
      <c r="B17" s="239"/>
      <c r="C17" s="244"/>
      <c r="D17" s="243"/>
      <c r="E17" s="243"/>
      <c r="F17" s="243"/>
      <c r="G17" s="216">
        <v>23</v>
      </c>
      <c r="H17" s="234">
        <v>9</v>
      </c>
      <c r="I17" s="235" t="s">
        <v>216</v>
      </c>
      <c r="J17" s="236">
        <v>1054010.77</v>
      </c>
      <c r="K17" s="236">
        <v>1037365.67</v>
      </c>
      <c r="L17" s="236">
        <v>1012463.18</v>
      </c>
      <c r="M17" s="237">
        <v>-3.9418563056997979E-2</v>
      </c>
      <c r="N17" s="237">
        <v>-2.4005508105931384E-2</v>
      </c>
      <c r="O17" s="238">
        <v>1.8848592434910955E-2</v>
      </c>
      <c r="P17" s="216">
        <v>23</v>
      </c>
      <c r="Q17" s="234">
        <v>9</v>
      </c>
      <c r="R17" s="235" t="s">
        <v>216</v>
      </c>
      <c r="S17" s="236">
        <v>31905.94</v>
      </c>
      <c r="T17" s="236">
        <v>39505.69</v>
      </c>
      <c r="U17" s="236">
        <v>37994.17</v>
      </c>
      <c r="V17" s="237">
        <v>0.19081807337442491</v>
      </c>
      <c r="W17" s="237">
        <v>-3.8260817618930409E-2</v>
      </c>
      <c r="X17" s="238">
        <v>2.7621929597514095E-3</v>
      </c>
      <c r="Y17" s="216">
        <v>23</v>
      </c>
      <c r="Z17" s="234">
        <v>9</v>
      </c>
      <c r="AA17" s="235" t="s">
        <v>216</v>
      </c>
      <c r="AB17" s="236">
        <v>1085917.1835583497</v>
      </c>
      <c r="AC17" s="236">
        <v>1076871.36136359</v>
      </c>
      <c r="AD17" s="236">
        <v>1050457.3500000001</v>
      </c>
      <c r="AE17" s="237">
        <v>-3.2654270597463397E-2</v>
      </c>
      <c r="AF17" s="237">
        <v>-2.4528474162543557E-2</v>
      </c>
      <c r="AG17" s="238">
        <v>1.556909845617473E-2</v>
      </c>
      <c r="AH17" s="216">
        <v>7</v>
      </c>
      <c r="AI17" s="234">
        <v>9</v>
      </c>
      <c r="AJ17" s="235" t="s">
        <v>68</v>
      </c>
      <c r="AK17" s="236">
        <v>28553.670936210001</v>
      </c>
      <c r="AL17" s="286">
        <v>25155.134199600001</v>
      </c>
      <c r="AM17" s="236">
        <v>29200.94</v>
      </c>
      <c r="AN17" s="237">
        <v>2.2668506099829289E-2</v>
      </c>
      <c r="AO17" s="237">
        <v>0.16083419664142884</v>
      </c>
      <c r="AP17" s="238">
        <v>2.1841476376436197E-2</v>
      </c>
    </row>
    <row r="18" spans="2:42" x14ac:dyDescent="0.3">
      <c r="B18" s="239"/>
      <c r="C18" s="244"/>
      <c r="D18" s="243"/>
      <c r="E18" s="243"/>
      <c r="F18" s="243"/>
      <c r="G18" s="216">
        <v>7</v>
      </c>
      <c r="H18" s="234">
        <v>10</v>
      </c>
      <c r="I18" s="235" t="s">
        <v>68</v>
      </c>
      <c r="J18" s="236">
        <v>764015.02</v>
      </c>
      <c r="K18" s="236">
        <v>912153.59999999998</v>
      </c>
      <c r="L18" s="236">
        <v>916119.17</v>
      </c>
      <c r="M18" s="237">
        <v>0.19908528761646593</v>
      </c>
      <c r="N18" s="237">
        <v>4.347480512054247E-3</v>
      </c>
      <c r="O18" s="238">
        <v>1.7054997355201506E-2</v>
      </c>
      <c r="P18" s="245"/>
      <c r="Q18" s="374" t="s">
        <v>77</v>
      </c>
      <c r="R18" s="374"/>
      <c r="S18" s="246">
        <v>11201152.600000001</v>
      </c>
      <c r="T18" s="246">
        <v>13373768.210000001</v>
      </c>
      <c r="U18" s="246">
        <v>13755074.52</v>
      </c>
      <c r="V18" s="247">
        <v>0.2280052786710538</v>
      </c>
      <c r="W18" s="247">
        <v>2.8511508799358598E-2</v>
      </c>
      <c r="X18" s="247">
        <v>1</v>
      </c>
      <c r="Y18" s="216">
        <v>25</v>
      </c>
      <c r="Z18" s="234">
        <v>10</v>
      </c>
      <c r="AA18" s="235" t="s">
        <v>66</v>
      </c>
      <c r="AB18" s="236">
        <v>618584.79088295996</v>
      </c>
      <c r="AC18" s="236">
        <v>879960.06863571994</v>
      </c>
      <c r="AD18" s="236">
        <v>952394.57</v>
      </c>
      <c r="AE18" s="237">
        <v>0.53963463705689274</v>
      </c>
      <c r="AF18" s="237">
        <v>8.2315668569576728E-2</v>
      </c>
      <c r="AG18" s="238">
        <v>1.4115684781924934E-2</v>
      </c>
      <c r="AH18" s="216">
        <v>23</v>
      </c>
      <c r="AI18" s="234">
        <v>10</v>
      </c>
      <c r="AJ18" s="235" t="s">
        <v>216</v>
      </c>
      <c r="AK18" s="236">
        <v>37114.635344679999</v>
      </c>
      <c r="AL18" s="286">
        <v>20582.96508337</v>
      </c>
      <c r="AM18" s="236">
        <v>22202.44</v>
      </c>
      <c r="AN18" s="237">
        <v>-0.40178746756345296</v>
      </c>
      <c r="AO18" s="237">
        <v>7.8680350963547641E-2</v>
      </c>
      <c r="AP18" s="238">
        <v>1.6606796519538142E-2</v>
      </c>
    </row>
    <row r="19" spans="2:42" x14ac:dyDescent="0.3">
      <c r="B19" s="239"/>
      <c r="C19" s="249"/>
      <c r="D19" s="243"/>
      <c r="E19" s="243"/>
      <c r="F19" s="243"/>
      <c r="G19" s="216">
        <v>25</v>
      </c>
      <c r="H19" s="234">
        <v>11</v>
      </c>
      <c r="I19" s="235" t="s">
        <v>66</v>
      </c>
      <c r="J19" s="236">
        <v>618584.79</v>
      </c>
      <c r="K19" s="236">
        <v>806279.61</v>
      </c>
      <c r="L19" s="236">
        <v>801452.46</v>
      </c>
      <c r="M19" s="237">
        <v>0.29562264212800948</v>
      </c>
      <c r="N19" s="237">
        <v>-5.9869429167382915E-3</v>
      </c>
      <c r="O19" s="238">
        <v>1.4920296434381718E-2</v>
      </c>
      <c r="P19" s="245"/>
      <c r="Q19" s="216"/>
      <c r="R19" s="216"/>
      <c r="S19" s="216"/>
      <c r="T19" s="216"/>
      <c r="U19" s="216"/>
      <c r="V19" s="216"/>
      <c r="W19" s="216"/>
      <c r="X19" s="272" t="s">
        <v>27</v>
      </c>
      <c r="Y19" s="216">
        <v>7</v>
      </c>
      <c r="Z19" s="234">
        <v>11</v>
      </c>
      <c r="AA19" s="235" t="s">
        <v>68</v>
      </c>
      <c r="AB19" s="236">
        <v>764015.01648887002</v>
      </c>
      <c r="AC19" s="236">
        <v>912122.82459959004</v>
      </c>
      <c r="AD19" s="236">
        <v>916119.17</v>
      </c>
      <c r="AE19" s="237">
        <v>0.19908529312701773</v>
      </c>
      <c r="AF19" s="237">
        <v>4.3813676104029753E-3</v>
      </c>
      <c r="AG19" s="238">
        <v>1.3578037752145838E-2</v>
      </c>
      <c r="AH19" s="216">
        <v>25</v>
      </c>
      <c r="AI19" s="234">
        <v>11</v>
      </c>
      <c r="AJ19" s="235" t="s">
        <v>66</v>
      </c>
      <c r="AK19" s="236">
        <v>19201.297589099999</v>
      </c>
      <c r="AL19" s="286">
        <v>16602.98772727</v>
      </c>
      <c r="AM19" s="236">
        <v>16198.24</v>
      </c>
      <c r="AN19" s="237">
        <v>-0.15639867957698572</v>
      </c>
      <c r="AO19" s="237">
        <v>-2.437800556855263E-2</v>
      </c>
      <c r="AP19" s="238">
        <v>1.2115824911795438E-2</v>
      </c>
    </row>
    <row r="20" spans="2:42" x14ac:dyDescent="0.3">
      <c r="B20" s="239"/>
      <c r="C20" s="244"/>
      <c r="D20" s="243"/>
      <c r="E20" s="243"/>
      <c r="F20" s="243"/>
      <c r="G20" s="216">
        <v>6</v>
      </c>
      <c r="H20" s="234">
        <v>14</v>
      </c>
      <c r="I20" s="235" t="s">
        <v>70</v>
      </c>
      <c r="J20" s="236">
        <v>512949.16</v>
      </c>
      <c r="K20" s="236">
        <v>650353.99</v>
      </c>
      <c r="L20" s="236">
        <v>670013.19999999995</v>
      </c>
      <c r="M20" s="237">
        <v>0.30619806454113307</v>
      </c>
      <c r="N20" s="237">
        <v>3.0228476033490548E-2</v>
      </c>
      <c r="O20" s="238">
        <v>1.2473348149619111E-2</v>
      </c>
      <c r="P20" s="245"/>
      <c r="Q20" s="216"/>
      <c r="R20" s="216"/>
      <c r="S20" s="216"/>
      <c r="T20" s="216"/>
      <c r="U20" s="216"/>
      <c r="V20" s="216"/>
      <c r="W20" s="216"/>
      <c r="X20" s="271" t="s">
        <v>227</v>
      </c>
      <c r="Y20" s="216">
        <v>39</v>
      </c>
      <c r="Z20" s="234">
        <v>12</v>
      </c>
      <c r="AA20" s="235" t="s">
        <v>64</v>
      </c>
      <c r="AB20" s="236">
        <v>818814.50327312993</v>
      </c>
      <c r="AC20" s="236">
        <v>721153.38168714999</v>
      </c>
      <c r="AD20" s="236">
        <v>687562.01</v>
      </c>
      <c r="AE20" s="237">
        <v>-0.16029576020998781</v>
      </c>
      <c r="AF20" s="237">
        <v>-4.6580065406560789E-2</v>
      </c>
      <c r="AG20" s="238">
        <v>1.0190533321905353E-2</v>
      </c>
      <c r="AH20" s="216">
        <v>39</v>
      </c>
      <c r="AI20" s="234">
        <v>12</v>
      </c>
      <c r="AJ20" s="235" t="s">
        <v>64</v>
      </c>
      <c r="AK20" s="236">
        <v>30235.682432549998</v>
      </c>
      <c r="AL20" s="286">
        <v>19990.721194090002</v>
      </c>
      <c r="AM20" s="236">
        <v>14147.16</v>
      </c>
      <c r="AN20" s="237">
        <v>-0.53210383024892538</v>
      </c>
      <c r="AO20" s="237">
        <v>-0.29231367579762835</v>
      </c>
      <c r="AP20" s="238">
        <v>1.0581675142432509E-2</v>
      </c>
    </row>
    <row r="21" spans="2:42" x14ac:dyDescent="0.3">
      <c r="B21" s="239"/>
      <c r="C21" s="249"/>
      <c r="D21" s="243"/>
      <c r="E21" s="243"/>
      <c r="F21" s="243"/>
      <c r="G21" s="216">
        <v>39</v>
      </c>
      <c r="H21" s="234">
        <v>13</v>
      </c>
      <c r="I21" s="235" t="s">
        <v>64</v>
      </c>
      <c r="J21" s="236">
        <v>774340.53</v>
      </c>
      <c r="K21" s="236">
        <v>668807.78</v>
      </c>
      <c r="L21" s="236">
        <v>635373.87</v>
      </c>
      <c r="M21" s="237">
        <v>-0.17946453093447146</v>
      </c>
      <c r="N21" s="237">
        <v>-4.9990312612691268E-2</v>
      </c>
      <c r="O21" s="238">
        <v>1.1828482611508003E-2</v>
      </c>
      <c r="P21" s="245"/>
      <c r="Q21" s="250"/>
      <c r="R21" s="251"/>
      <c r="S21" s="252"/>
      <c r="T21" s="252"/>
      <c r="U21" s="252"/>
      <c r="V21" s="253"/>
      <c r="W21" s="253"/>
      <c r="X21" s="248"/>
      <c r="Y21" s="216">
        <v>6</v>
      </c>
      <c r="Z21" s="234">
        <v>14</v>
      </c>
      <c r="AA21" s="235" t="s">
        <v>70</v>
      </c>
      <c r="AB21" s="236">
        <v>512949.16130655998</v>
      </c>
      <c r="AC21" s="236">
        <v>650353.99192493001</v>
      </c>
      <c r="AD21" s="236">
        <v>670013.19999999995</v>
      </c>
      <c r="AE21" s="237">
        <v>0.30619806121404669</v>
      </c>
      <c r="AF21" s="237">
        <v>3.0228472984200838E-2</v>
      </c>
      <c r="AG21" s="238">
        <v>9.9304378971089968E-3</v>
      </c>
      <c r="AH21" s="216">
        <v>34</v>
      </c>
      <c r="AI21" s="234">
        <v>13</v>
      </c>
      <c r="AJ21" s="235" t="s">
        <v>74</v>
      </c>
      <c r="AK21" s="236">
        <v>19167.22048697</v>
      </c>
      <c r="AL21" s="286">
        <v>12038.8908634</v>
      </c>
      <c r="AM21" s="236">
        <v>13590</v>
      </c>
      <c r="AN21" s="237">
        <v>-0.29097700893885114</v>
      </c>
      <c r="AO21" s="237">
        <v>0.12884153151646216</v>
      </c>
      <c r="AP21" s="238">
        <v>1.0164935236871415E-2</v>
      </c>
    </row>
    <row r="22" spans="2:42" x14ac:dyDescent="0.3">
      <c r="B22" s="239"/>
      <c r="C22" s="254"/>
      <c r="D22" s="243"/>
      <c r="E22" s="243"/>
      <c r="F22" s="243"/>
      <c r="G22" s="216">
        <v>18</v>
      </c>
      <c r="H22" s="234">
        <v>12</v>
      </c>
      <c r="I22" s="235" t="s">
        <v>67</v>
      </c>
      <c r="J22" s="236">
        <v>567164.06000000006</v>
      </c>
      <c r="K22" s="236">
        <v>707944.48</v>
      </c>
      <c r="L22" s="236">
        <v>633133.37</v>
      </c>
      <c r="M22" s="237">
        <v>0.11631433416285208</v>
      </c>
      <c r="N22" s="237">
        <v>-0.10567369633279711</v>
      </c>
      <c r="O22" s="238">
        <v>1.1786772184714588E-2</v>
      </c>
      <c r="P22" s="245"/>
      <c r="Q22" s="250"/>
      <c r="R22" s="251"/>
      <c r="S22" s="252"/>
      <c r="T22" s="252"/>
      <c r="U22" s="252"/>
      <c r="V22" s="253"/>
      <c r="W22" s="253"/>
      <c r="X22" s="248"/>
      <c r="Y22" s="216">
        <v>18</v>
      </c>
      <c r="Z22" s="234">
        <v>13</v>
      </c>
      <c r="AA22" s="235" t="s">
        <v>67</v>
      </c>
      <c r="AB22" s="236">
        <v>567164.05982363992</v>
      </c>
      <c r="AC22" s="236">
        <v>707944.47976370004</v>
      </c>
      <c r="AD22" s="236">
        <v>633133.37</v>
      </c>
      <c r="AE22" s="237">
        <v>0.11631433450997108</v>
      </c>
      <c r="AF22" s="237">
        <v>-0.10567369603428611</v>
      </c>
      <c r="AG22" s="238">
        <v>9.3838324549013856E-3</v>
      </c>
      <c r="AH22" s="216">
        <v>18</v>
      </c>
      <c r="AI22" s="234">
        <v>14</v>
      </c>
      <c r="AJ22" s="235" t="s">
        <v>67</v>
      </c>
      <c r="AK22" s="236">
        <v>18943.078233439999</v>
      </c>
      <c r="AL22" s="286">
        <v>11364.25213094</v>
      </c>
      <c r="AM22" s="236">
        <v>13260.25</v>
      </c>
      <c r="AN22" s="237">
        <v>-0.29999497248594831</v>
      </c>
      <c r="AO22" s="237">
        <v>0.16683877189753726</v>
      </c>
      <c r="AP22" s="238">
        <v>9.9182915728273854E-3</v>
      </c>
    </row>
    <row r="23" spans="2:42" x14ac:dyDescent="0.3">
      <c r="B23" s="239"/>
      <c r="C23" s="254"/>
      <c r="D23" s="243"/>
      <c r="E23" s="243"/>
      <c r="F23" s="243"/>
      <c r="G23" s="216">
        <v>34</v>
      </c>
      <c r="H23" s="234">
        <v>15</v>
      </c>
      <c r="I23" s="66" t="s">
        <v>244</v>
      </c>
      <c r="J23" s="236">
        <v>589654</v>
      </c>
      <c r="K23" s="236">
        <v>619824</v>
      </c>
      <c r="L23" s="236">
        <v>604653</v>
      </c>
      <c r="M23" s="237">
        <v>2.5436951161189381E-2</v>
      </c>
      <c r="N23" s="237">
        <v>-2.447630295051495E-2</v>
      </c>
      <c r="O23" s="238">
        <v>1.1256565361266979E-2</v>
      </c>
      <c r="P23" s="245"/>
      <c r="Q23" s="250"/>
      <c r="R23" s="98"/>
      <c r="S23" s="252"/>
      <c r="T23" s="252"/>
      <c r="U23" s="252"/>
      <c r="V23" s="253"/>
      <c r="W23" s="253"/>
      <c r="X23" s="245"/>
      <c r="Y23" s="216">
        <v>34</v>
      </c>
      <c r="Z23" s="234">
        <v>15</v>
      </c>
      <c r="AA23" s="235" t="s">
        <v>74</v>
      </c>
      <c r="AB23" s="236">
        <v>589563.51867853</v>
      </c>
      <c r="AC23" s="236">
        <v>619823.70971652004</v>
      </c>
      <c r="AD23" s="236">
        <v>604653</v>
      </c>
      <c r="AE23" s="237">
        <v>2.5594326723763494E-2</v>
      </c>
      <c r="AF23" s="237">
        <v>-2.4475846081232433E-2</v>
      </c>
      <c r="AG23" s="238">
        <v>8.9617175688488614E-3</v>
      </c>
      <c r="AH23" s="216">
        <v>6</v>
      </c>
      <c r="AI23" s="234">
        <v>15</v>
      </c>
      <c r="AJ23" s="235" t="s">
        <v>70</v>
      </c>
      <c r="AK23" s="236">
        <v>15577.821612829999</v>
      </c>
      <c r="AL23" s="286">
        <v>10499.39845748</v>
      </c>
      <c r="AM23" s="236">
        <v>12208.76</v>
      </c>
      <c r="AN23" s="237">
        <v>-0.21627296142967878</v>
      </c>
      <c r="AO23" s="237">
        <v>0.16280566448092215</v>
      </c>
      <c r="AP23" s="238">
        <v>9.1318068228481413E-3</v>
      </c>
    </row>
    <row r="24" spans="2:42" x14ac:dyDescent="0.3">
      <c r="B24" s="255"/>
      <c r="C24" s="255"/>
      <c r="D24" s="255"/>
      <c r="E24" s="255"/>
      <c r="F24" s="255"/>
      <c r="G24" s="216">
        <v>59</v>
      </c>
      <c r="H24" s="234">
        <v>16</v>
      </c>
      <c r="I24" s="235" t="s">
        <v>69</v>
      </c>
      <c r="J24" s="236">
        <v>529481.87</v>
      </c>
      <c r="K24" s="236">
        <v>473207.52</v>
      </c>
      <c r="L24" s="236">
        <v>527528.55000000005</v>
      </c>
      <c r="M24" s="237">
        <v>-3.6891159276142282E-3</v>
      </c>
      <c r="N24" s="237">
        <v>0.11479325180631106</v>
      </c>
      <c r="O24" s="238">
        <v>9.8207725803219296E-3</v>
      </c>
      <c r="P24" s="245"/>
      <c r="Q24" s="250"/>
      <c r="R24" s="251"/>
      <c r="S24" s="252"/>
      <c r="T24" s="252"/>
      <c r="U24" s="252"/>
      <c r="V24" s="253"/>
      <c r="W24" s="253"/>
      <c r="X24" s="245"/>
      <c r="Y24" s="216">
        <v>59</v>
      </c>
      <c r="Z24" s="234">
        <v>16</v>
      </c>
      <c r="AA24" s="235" t="s">
        <v>69</v>
      </c>
      <c r="AB24" s="236">
        <v>529481.87082220998</v>
      </c>
      <c r="AC24" s="236">
        <v>473207.51867488999</v>
      </c>
      <c r="AD24" s="236">
        <v>527528.55000000005</v>
      </c>
      <c r="AE24" s="237">
        <v>-3.6891174747432087E-3</v>
      </c>
      <c r="AF24" s="237">
        <v>0.11479325492803616</v>
      </c>
      <c r="AG24" s="238">
        <v>7.8186362667585635E-3</v>
      </c>
      <c r="AH24" s="216">
        <v>59</v>
      </c>
      <c r="AI24" s="234">
        <v>16</v>
      </c>
      <c r="AJ24" s="235" t="s">
        <v>69</v>
      </c>
      <c r="AK24" s="236">
        <v>15187.59043393</v>
      </c>
      <c r="AL24" s="286">
        <v>9505.2663025700003</v>
      </c>
      <c r="AM24" s="236">
        <v>10900.97</v>
      </c>
      <c r="AN24" s="237">
        <v>-0.28224493230693326</v>
      </c>
      <c r="AO24" s="237">
        <v>0.14683478116258919</v>
      </c>
      <c r="AP24" s="238">
        <v>8.1536169292919913E-3</v>
      </c>
    </row>
    <row r="25" spans="2:42" x14ac:dyDescent="0.3">
      <c r="B25" s="251"/>
      <c r="C25" s="251"/>
      <c r="D25" s="251"/>
      <c r="E25" s="251"/>
      <c r="F25" s="251"/>
      <c r="G25" s="216">
        <v>38</v>
      </c>
      <c r="H25" s="234">
        <v>17</v>
      </c>
      <c r="I25" s="235" t="s">
        <v>71</v>
      </c>
      <c r="J25" s="236">
        <v>162170.04</v>
      </c>
      <c r="K25" s="236">
        <v>216252.41</v>
      </c>
      <c r="L25" s="236">
        <v>217597.08</v>
      </c>
      <c r="M25" s="237">
        <v>0.34178347615872817</v>
      </c>
      <c r="N25" s="237">
        <v>6.2180578704300604E-3</v>
      </c>
      <c r="O25" s="238">
        <v>4.0509114375366362E-3</v>
      </c>
      <c r="P25" s="245"/>
      <c r="Q25" s="250"/>
      <c r="R25" s="251"/>
      <c r="S25" s="252"/>
      <c r="T25" s="252"/>
      <c r="U25" s="252"/>
      <c r="V25" s="253"/>
      <c r="W25" s="253"/>
      <c r="X25" s="245"/>
      <c r="Y25" s="216">
        <v>38</v>
      </c>
      <c r="Z25" s="234">
        <v>17</v>
      </c>
      <c r="AA25" s="235" t="s">
        <v>71</v>
      </c>
      <c r="AB25" s="236">
        <v>162170.04054386998</v>
      </c>
      <c r="AC25" s="236">
        <v>340878.43919677002</v>
      </c>
      <c r="AD25" s="236">
        <v>442733.86</v>
      </c>
      <c r="AE25" s="237">
        <v>1.7300595012198468</v>
      </c>
      <c r="AF25" s="237">
        <v>0.29880276688439822</v>
      </c>
      <c r="AG25" s="238">
        <v>6.5618723656151083E-3</v>
      </c>
      <c r="AH25" s="216">
        <v>38</v>
      </c>
      <c r="AI25" s="234">
        <v>17</v>
      </c>
      <c r="AJ25" s="235" t="s">
        <v>71</v>
      </c>
      <c r="AK25" s="236">
        <v>4897.9279252899996</v>
      </c>
      <c r="AL25" s="286">
        <v>7450.5281012799996</v>
      </c>
      <c r="AM25" s="236">
        <v>4443.4399999999996</v>
      </c>
      <c r="AN25" s="237">
        <v>-9.2791876937039719E-2</v>
      </c>
      <c r="AO25" s="237">
        <v>-0.40360737660507351</v>
      </c>
      <c r="AP25" s="238">
        <v>3.3235673163299418E-3</v>
      </c>
    </row>
    <row r="26" spans="2:42" x14ac:dyDescent="0.3">
      <c r="G26" s="216">
        <v>40</v>
      </c>
      <c r="H26" s="234">
        <v>18</v>
      </c>
      <c r="I26" s="235" t="s">
        <v>72</v>
      </c>
      <c r="J26" s="236">
        <v>89080.7</v>
      </c>
      <c r="K26" s="236">
        <v>148083.24</v>
      </c>
      <c r="L26" s="236">
        <v>138228.54999999999</v>
      </c>
      <c r="M26" s="237">
        <v>0.55172276374119189</v>
      </c>
      <c r="N26" s="237">
        <v>-6.6548314312949941E-2</v>
      </c>
      <c r="O26" s="238">
        <v>2.5733415824748416E-3</v>
      </c>
      <c r="P26" s="245"/>
      <c r="Q26" s="250"/>
      <c r="R26" s="251"/>
      <c r="S26" s="252"/>
      <c r="T26" s="252"/>
      <c r="U26" s="252"/>
      <c r="V26" s="253"/>
      <c r="W26" s="253"/>
      <c r="X26" s="245"/>
      <c r="Y26" s="216">
        <v>40</v>
      </c>
      <c r="Z26" s="234">
        <v>18</v>
      </c>
      <c r="AA26" s="235" t="s">
        <v>72</v>
      </c>
      <c r="AB26" s="236">
        <v>163312.42002409001</v>
      </c>
      <c r="AC26" s="236">
        <v>194774.98565175</v>
      </c>
      <c r="AD26" s="236">
        <v>185566.69</v>
      </c>
      <c r="AE26" s="237">
        <v>0.136268080361722</v>
      </c>
      <c r="AF26" s="237">
        <v>-4.7276582364709108E-2</v>
      </c>
      <c r="AG26" s="238">
        <v>2.7503316215517501E-3</v>
      </c>
      <c r="AH26" s="216">
        <v>40</v>
      </c>
      <c r="AI26" s="234">
        <v>18</v>
      </c>
      <c r="AJ26" s="235" t="s">
        <v>72</v>
      </c>
      <c r="AK26" s="236">
        <v>1758.22982966</v>
      </c>
      <c r="AL26" s="286">
        <v>-959.75338327999998</v>
      </c>
      <c r="AM26" s="236">
        <v>3133.26</v>
      </c>
      <c r="AN26" s="237">
        <v>0.7820537151311433</v>
      </c>
      <c r="AO26" s="237">
        <v>-4.2646511641271267</v>
      </c>
      <c r="AP26" s="238">
        <v>2.3435897704400096E-3</v>
      </c>
    </row>
    <row r="27" spans="2:42" x14ac:dyDescent="0.3">
      <c r="G27" s="216">
        <v>62</v>
      </c>
      <c r="H27" s="234">
        <v>19</v>
      </c>
      <c r="I27" s="235" t="s">
        <v>159</v>
      </c>
      <c r="J27" s="236">
        <v>0</v>
      </c>
      <c r="K27" s="236">
        <v>35138.94</v>
      </c>
      <c r="L27" s="236">
        <v>55004.71</v>
      </c>
      <c r="M27" s="237" t="s">
        <v>229</v>
      </c>
      <c r="N27" s="237">
        <v>0.56534915395854268</v>
      </c>
      <c r="O27" s="238">
        <v>1.0239990759866161E-3</v>
      </c>
      <c r="P27" s="245"/>
      <c r="Q27" s="250"/>
      <c r="R27" s="251"/>
      <c r="S27" s="252"/>
      <c r="T27" s="252"/>
      <c r="U27" s="252"/>
      <c r="V27" s="253"/>
      <c r="W27" s="253"/>
      <c r="X27" s="245"/>
      <c r="Y27" s="216">
        <v>62</v>
      </c>
      <c r="Z27" s="234">
        <v>19</v>
      </c>
      <c r="AA27" s="235" t="s">
        <v>159</v>
      </c>
      <c r="AB27" s="236">
        <v>0</v>
      </c>
      <c r="AC27" s="236">
        <v>35138.941052989998</v>
      </c>
      <c r="AD27" s="236">
        <v>55004.71</v>
      </c>
      <c r="AE27" s="237" t="s">
        <v>229</v>
      </c>
      <c r="AF27" s="237">
        <v>0.56534910705055541</v>
      </c>
      <c r="AG27" s="238">
        <v>8.1523894858114769E-4</v>
      </c>
      <c r="AH27" s="216">
        <v>62</v>
      </c>
      <c r="AI27" s="234">
        <v>19</v>
      </c>
      <c r="AJ27" s="235" t="s">
        <v>159</v>
      </c>
      <c r="AK27" s="236">
        <v>0</v>
      </c>
      <c r="AL27" s="286">
        <v>602.12285933999999</v>
      </c>
      <c r="AM27" s="236">
        <v>777.11</v>
      </c>
      <c r="AN27" s="237" t="s">
        <v>229</v>
      </c>
      <c r="AO27" s="237">
        <v>0.29061700273563318</v>
      </c>
      <c r="AP27" s="238">
        <v>5.8125627828735425E-4</v>
      </c>
    </row>
    <row r="28" spans="2:42" x14ac:dyDescent="0.3">
      <c r="G28">
        <v>33</v>
      </c>
      <c r="H28" s="256">
        <v>21</v>
      </c>
      <c r="I28" s="268" t="s">
        <v>65</v>
      </c>
      <c r="J28" s="328">
        <v>707008.59</v>
      </c>
      <c r="K28" s="328">
        <v>0</v>
      </c>
      <c r="L28" s="328">
        <v>0</v>
      </c>
      <c r="M28" s="259">
        <v>-1</v>
      </c>
      <c r="N28" s="259" t="s">
        <v>229</v>
      </c>
      <c r="O28" s="260">
        <v>0</v>
      </c>
      <c r="P28" s="245"/>
      <c r="Q28" s="250"/>
      <c r="R28" s="251"/>
      <c r="S28" s="252"/>
      <c r="T28" s="252"/>
      <c r="U28" s="252"/>
      <c r="V28" s="253"/>
      <c r="W28" s="253"/>
      <c r="X28" s="245"/>
      <c r="Y28" s="216">
        <v>33</v>
      </c>
      <c r="Z28" s="256">
        <v>20</v>
      </c>
      <c r="AA28" s="257" t="s">
        <v>65</v>
      </c>
      <c r="AB28" s="258">
        <v>707008.58625877998</v>
      </c>
      <c r="AC28" s="258">
        <v>712409.78285189997</v>
      </c>
      <c r="AD28" s="258">
        <v>0</v>
      </c>
      <c r="AE28" s="259">
        <v>-1</v>
      </c>
      <c r="AF28" s="259">
        <v>-1</v>
      </c>
      <c r="AG28" s="260">
        <v>0</v>
      </c>
      <c r="AH28">
        <v>33</v>
      </c>
      <c r="AI28" s="256">
        <v>20</v>
      </c>
      <c r="AJ28" s="268" t="s">
        <v>65</v>
      </c>
      <c r="AK28" s="258">
        <v>22201.942509500001</v>
      </c>
      <c r="AL28" s="258">
        <v>12776.04600131</v>
      </c>
      <c r="AM28" s="258">
        <v>0</v>
      </c>
      <c r="AN28" s="259">
        <v>-1</v>
      </c>
      <c r="AO28" s="259">
        <v>-1</v>
      </c>
      <c r="AP28" s="260">
        <v>0</v>
      </c>
    </row>
    <row r="29" spans="2:42" x14ac:dyDescent="0.3">
      <c r="G29">
        <v>58</v>
      </c>
      <c r="H29" s="256">
        <v>22</v>
      </c>
      <c r="I29" s="257" t="s">
        <v>76</v>
      </c>
      <c r="J29" s="328">
        <v>63297.599999999999</v>
      </c>
      <c r="K29" s="328">
        <v>0</v>
      </c>
      <c r="L29" s="328">
        <v>0</v>
      </c>
      <c r="M29" s="259">
        <v>-1</v>
      </c>
      <c r="N29" s="259" t="s">
        <v>229</v>
      </c>
      <c r="O29" s="260">
        <v>0</v>
      </c>
      <c r="P29" s="245"/>
      <c r="Q29" s="250"/>
      <c r="R29" s="251"/>
      <c r="S29" s="252"/>
      <c r="T29" s="252"/>
      <c r="U29" s="252"/>
      <c r="V29" s="253"/>
      <c r="W29" s="253"/>
      <c r="X29" s="245"/>
      <c r="Y29">
        <v>58</v>
      </c>
      <c r="Z29" s="256">
        <v>21</v>
      </c>
      <c r="AA29" s="257" t="s">
        <v>76</v>
      </c>
      <c r="AB29" s="258">
        <v>63297.602936639996</v>
      </c>
      <c r="AC29" s="258">
        <v>74376.896211429994</v>
      </c>
      <c r="AD29" s="258">
        <v>0</v>
      </c>
      <c r="AE29" s="259">
        <v>-1</v>
      </c>
      <c r="AF29" s="259">
        <v>-1</v>
      </c>
      <c r="AG29" s="260">
        <v>0</v>
      </c>
      <c r="AH29">
        <v>58</v>
      </c>
      <c r="AI29" s="256">
        <v>21</v>
      </c>
      <c r="AJ29" s="268" t="s">
        <v>76</v>
      </c>
      <c r="AK29" s="258">
        <v>3356.3672120900001</v>
      </c>
      <c r="AL29" s="258">
        <v>2378.94564575</v>
      </c>
      <c r="AM29" s="258">
        <v>0</v>
      </c>
      <c r="AN29" s="259">
        <v>-1</v>
      </c>
      <c r="AO29" s="259">
        <v>-1</v>
      </c>
      <c r="AP29" s="260">
        <v>0</v>
      </c>
    </row>
    <row r="30" spans="2:42" x14ac:dyDescent="0.3">
      <c r="G30">
        <v>63</v>
      </c>
      <c r="H30" s="323">
        <v>23</v>
      </c>
      <c r="I30" s="324" t="s">
        <v>160</v>
      </c>
      <c r="J30" s="325">
        <v>0</v>
      </c>
      <c r="K30" s="325">
        <v>0</v>
      </c>
      <c r="L30" s="325">
        <v>0</v>
      </c>
      <c r="M30" s="326" t="s">
        <v>229</v>
      </c>
      <c r="N30" s="326" t="s">
        <v>229</v>
      </c>
      <c r="O30" s="327">
        <v>0</v>
      </c>
      <c r="P30" s="245"/>
      <c r="Q30" s="250"/>
      <c r="R30" s="251"/>
      <c r="S30" s="252"/>
      <c r="T30" s="252"/>
      <c r="U30" s="252"/>
      <c r="V30" s="253"/>
      <c r="W30" s="253"/>
      <c r="X30" s="245"/>
      <c r="Y30">
        <v>63</v>
      </c>
      <c r="Z30" s="323">
        <v>22</v>
      </c>
      <c r="AA30" s="324" t="s">
        <v>160</v>
      </c>
      <c r="AB30" s="325">
        <v>0</v>
      </c>
      <c r="AC30" s="325">
        <v>0</v>
      </c>
      <c r="AD30" s="325">
        <v>0</v>
      </c>
      <c r="AE30" s="326" t="s">
        <v>229</v>
      </c>
      <c r="AF30" s="326" t="s">
        <v>229</v>
      </c>
      <c r="AG30" s="327">
        <v>0</v>
      </c>
      <c r="AH30" s="216">
        <v>63</v>
      </c>
      <c r="AI30" s="323">
        <v>22</v>
      </c>
      <c r="AJ30" s="324" t="s">
        <v>160</v>
      </c>
      <c r="AK30" s="325">
        <v>0</v>
      </c>
      <c r="AL30" s="325">
        <v>67.774209549999995</v>
      </c>
      <c r="AM30" s="325">
        <v>0</v>
      </c>
      <c r="AN30" s="326" t="s">
        <v>229</v>
      </c>
      <c r="AO30" s="326">
        <v>-1</v>
      </c>
      <c r="AP30" s="327">
        <v>0</v>
      </c>
    </row>
    <row r="31" spans="2:42" ht="14.4" customHeight="1" x14ac:dyDescent="0.3">
      <c r="H31" s="366" t="s">
        <v>77</v>
      </c>
      <c r="I31" s="367"/>
      <c r="J31" s="246">
        <v>48815084.180000007</v>
      </c>
      <c r="K31" s="246">
        <v>54689687.129999995</v>
      </c>
      <c r="L31" s="246">
        <v>53715585.579999998</v>
      </c>
      <c r="M31" s="247">
        <v>0.10038908018533688</v>
      </c>
      <c r="N31" s="247">
        <v>-1.7811430291866714E-2</v>
      </c>
      <c r="O31" s="247">
        <v>1</v>
      </c>
      <c r="P31" s="245"/>
      <c r="Q31" s="250"/>
      <c r="R31" s="251"/>
      <c r="S31" s="252"/>
      <c r="T31" s="252"/>
      <c r="U31" s="252"/>
      <c r="V31" s="253"/>
      <c r="W31" s="253"/>
      <c r="X31" s="245"/>
      <c r="Y31" s="216"/>
      <c r="Z31" s="366" t="s">
        <v>77</v>
      </c>
      <c r="AA31" s="367"/>
      <c r="AB31" s="246">
        <v>60016147.822643548</v>
      </c>
      <c r="AC31" s="246">
        <v>67992978.549054623</v>
      </c>
      <c r="AD31" s="246">
        <v>67470660.100000009</v>
      </c>
      <c r="AE31" s="247">
        <v>0.12420844302412792</v>
      </c>
      <c r="AF31" s="247">
        <v>-7.6819468745258357E-3</v>
      </c>
      <c r="AG31" s="247">
        <v>1</v>
      </c>
      <c r="AH31" s="216"/>
      <c r="AI31" s="366" t="s">
        <v>77</v>
      </c>
      <c r="AJ31" s="367"/>
      <c r="AK31" s="246">
        <v>1840773.9444158198</v>
      </c>
      <c r="AL31" s="246">
        <v>1126936.7232864301</v>
      </c>
      <c r="AM31" s="246">
        <v>1336949</v>
      </c>
      <c r="AN31" s="247">
        <v>-0.27370277917298069</v>
      </c>
      <c r="AO31" s="247">
        <v>0.18635676021021075</v>
      </c>
      <c r="AP31" s="247">
        <v>1</v>
      </c>
    </row>
    <row r="32" spans="2:42" ht="13.8" customHeight="1" x14ac:dyDescent="0.3">
      <c r="O32" s="272" t="s">
        <v>27</v>
      </c>
      <c r="P32" s="245"/>
      <c r="Q32" s="250"/>
      <c r="R32" s="251"/>
      <c r="S32" s="252"/>
      <c r="T32" s="252"/>
      <c r="U32" s="252"/>
      <c r="V32" s="253"/>
      <c r="W32" s="253"/>
      <c r="X32" s="245"/>
      <c r="Y32" s="216"/>
      <c r="Z32" s="216"/>
      <c r="AA32" s="216"/>
      <c r="AB32" s="216"/>
      <c r="AC32" s="216"/>
      <c r="AD32" s="216"/>
      <c r="AE32" s="216"/>
      <c r="AF32" s="216"/>
      <c r="AG32" s="272" t="s">
        <v>224</v>
      </c>
      <c r="AH32" s="216"/>
      <c r="AP32" s="272" t="s">
        <v>224</v>
      </c>
    </row>
    <row r="33" spans="9:42" ht="14.4" customHeight="1" x14ac:dyDescent="0.3">
      <c r="O33" s="271" t="s">
        <v>227</v>
      </c>
      <c r="P33" s="261"/>
      <c r="Q33" s="250"/>
      <c r="R33" s="251"/>
      <c r="S33" s="252"/>
      <c r="T33" s="252"/>
      <c r="U33" s="252"/>
      <c r="V33" s="253"/>
      <c r="W33" s="253"/>
      <c r="X33" s="245"/>
      <c r="Y33" s="263"/>
      <c r="Z33" s="216"/>
      <c r="AA33" s="216"/>
      <c r="AB33" s="216"/>
      <c r="AC33" s="216"/>
      <c r="AD33" s="216"/>
      <c r="AE33" s="216"/>
      <c r="AF33" s="216"/>
      <c r="AG33" s="274" t="s">
        <v>27</v>
      </c>
      <c r="AH33" s="216"/>
      <c r="AP33" s="274" t="s">
        <v>43</v>
      </c>
    </row>
    <row r="34" spans="9:42" ht="14.4" customHeight="1" x14ac:dyDescent="0.3">
      <c r="O34" s="248"/>
      <c r="P34" s="262"/>
      <c r="Q34" s="250"/>
      <c r="R34" s="251"/>
      <c r="S34" s="252"/>
      <c r="T34" s="252"/>
      <c r="U34" s="252"/>
      <c r="V34" s="253"/>
      <c r="W34" s="253"/>
      <c r="X34" s="245"/>
      <c r="Y34" s="263"/>
      <c r="Z34" s="216"/>
      <c r="AA34" s="216"/>
      <c r="AB34" s="216"/>
      <c r="AC34" s="216"/>
      <c r="AD34" s="216"/>
      <c r="AE34" s="216"/>
      <c r="AF34" s="216"/>
      <c r="AG34" s="271" t="s">
        <v>240</v>
      </c>
      <c r="AH34" s="263"/>
      <c r="AP34" s="271" t="s">
        <v>240</v>
      </c>
    </row>
    <row r="35" spans="9:42" ht="14.4" customHeight="1" x14ac:dyDescent="0.3">
      <c r="O35" s="248"/>
      <c r="P35" s="263"/>
      <c r="Y35" s="263"/>
      <c r="Z35" s="216"/>
      <c r="AA35" s="216"/>
      <c r="AB35" s="216"/>
      <c r="AC35" s="216"/>
      <c r="AD35" s="216"/>
      <c r="AE35" s="216"/>
      <c r="AF35" s="216"/>
      <c r="AG35" s="285" t="s">
        <v>238</v>
      </c>
      <c r="AH35" s="263"/>
      <c r="AP35" s="285" t="s">
        <v>238</v>
      </c>
    </row>
    <row r="36" spans="9:42" ht="14.4" customHeight="1" x14ac:dyDescent="0.3">
      <c r="I36" s="269" t="s">
        <v>228</v>
      </c>
      <c r="P36" s="263"/>
      <c r="AG36" s="271" t="s">
        <v>239</v>
      </c>
      <c r="AP36" s="271" t="s">
        <v>239</v>
      </c>
    </row>
    <row r="37" spans="9:42" ht="14.4" customHeight="1" x14ac:dyDescent="0.3">
      <c r="I37" s="305" t="s">
        <v>233</v>
      </c>
      <c r="P37" s="263"/>
    </row>
    <row r="38" spans="9:42" ht="14.4" customHeight="1" x14ac:dyDescent="0.3">
      <c r="Q38" s="216"/>
      <c r="R38" s="216"/>
      <c r="S38" s="216"/>
      <c r="T38" s="216"/>
      <c r="U38" s="216"/>
      <c r="V38" s="216"/>
      <c r="W38" s="216"/>
      <c r="X38" s="264"/>
      <c r="AA38" s="269" t="s">
        <v>228</v>
      </c>
    </row>
    <row r="39" spans="9:42" ht="14.4" customHeight="1" x14ac:dyDescent="0.3">
      <c r="Q39" s="216"/>
      <c r="R39" s="216"/>
      <c r="S39" s="216"/>
      <c r="T39" s="216"/>
      <c r="U39" s="216"/>
      <c r="V39" s="216"/>
      <c r="W39" s="216"/>
      <c r="X39" s="264"/>
      <c r="AA39" s="305" t="s">
        <v>233</v>
      </c>
      <c r="AJ39" s="269" t="s">
        <v>228</v>
      </c>
    </row>
    <row r="40" spans="9:42" ht="14.4" customHeight="1" x14ac:dyDescent="0.3">
      <c r="AJ40" s="305" t="s">
        <v>233</v>
      </c>
    </row>
  </sheetData>
  <sortState ref="AH10:AP27">
    <sortCondition descending="1" ref="AM10:AM27"/>
  </sortState>
  <mergeCells count="12">
    <mergeCell ref="Z31:AA31"/>
    <mergeCell ref="H6:O6"/>
    <mergeCell ref="H8:I8"/>
    <mergeCell ref="H31:I31"/>
    <mergeCell ref="AI6:AP6"/>
    <mergeCell ref="AI8:AJ8"/>
    <mergeCell ref="AI31:AJ31"/>
    <mergeCell ref="Q6:X6"/>
    <mergeCell ref="Q8:R8"/>
    <mergeCell ref="Q18:R18"/>
    <mergeCell ref="Z6:AG6"/>
    <mergeCell ref="Z8:AA8"/>
  </mergeCells>
  <conditionalFormatting sqref="V17:W17 M9:N27">
    <cfRule type="cellIs" dxfId="10" priority="4" operator="lessThan">
      <formula>0</formula>
    </cfRule>
  </conditionalFormatting>
  <conditionalFormatting sqref="AN9:AO27">
    <cfRule type="cellIs" dxfId="9" priority="3" operator="lessThan">
      <formula>0</formula>
    </cfRule>
  </conditionalFormatting>
  <conditionalFormatting sqref="V21:W30 V9:W16">
    <cfRule type="cellIs" dxfId="8" priority="2" operator="lessThan">
      <formula>0</formula>
    </cfRule>
  </conditionalFormatting>
  <conditionalFormatting sqref="AE9:AF27">
    <cfRule type="cellIs" dxfId="7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X42"/>
  <sheetViews>
    <sheetView showGridLines="0" zoomScale="85" zoomScaleNormal="85" workbookViewId="0">
      <pane ySplit="8" topLeftCell="A9" activePane="bottomLeft" state="frozen"/>
      <selection pane="bottomLeft" activeCell="C6" sqref="C6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58.21875" customWidth="1"/>
    <col min="4" max="5" width="12.21875" customWidth="1"/>
    <col min="6" max="6" width="11.5546875" customWidth="1"/>
    <col min="7" max="7" width="4.109375" customWidth="1"/>
    <col min="8" max="8" width="33.5546875" bestFit="1" customWidth="1"/>
    <col min="9" max="9" width="9.109375" bestFit="1" customWidth="1"/>
    <col min="10" max="11" width="8.33203125" bestFit="1" customWidth="1"/>
    <col min="12" max="12" width="11.77734375" customWidth="1"/>
    <col min="13" max="13" width="14.109375" customWidth="1"/>
    <col min="14" max="14" width="9.77734375" customWidth="1"/>
    <col min="15" max="15" width="4.109375" bestFit="1" customWidth="1"/>
    <col min="16" max="16" width="33.5546875" bestFit="1" customWidth="1"/>
    <col min="17" max="19" width="9.77734375" customWidth="1"/>
    <col min="20" max="20" width="11.77734375" bestFit="1" customWidth="1"/>
    <col min="21" max="21" width="14.109375" bestFit="1" customWidth="1"/>
    <col min="22" max="22" width="9.77734375" customWidth="1"/>
    <col min="23" max="50" width="0" hidden="1" customWidth="1"/>
    <col min="51" max="16384" width="9.77734375" hidden="1"/>
  </cols>
  <sheetData>
    <row r="2" spans="2:22" ht="14.4" customHeight="1" x14ac:dyDescent="0.3">
      <c r="B2" s="22"/>
      <c r="C2" s="23" t="s">
        <v>2</v>
      </c>
    </row>
    <row r="3" spans="2:22" ht="15.6" x14ac:dyDescent="0.3">
      <c r="B3" s="22"/>
      <c r="C3" s="23" t="s">
        <v>1</v>
      </c>
      <c r="D3" s="3"/>
      <c r="E3" s="3"/>
    </row>
    <row r="4" spans="2:22" ht="16.2" thickBot="1" x14ac:dyDescent="0.35">
      <c r="B4" s="24"/>
      <c r="C4" s="25" t="s">
        <v>3</v>
      </c>
      <c r="D4" s="20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2:22" ht="15" thickTop="1" x14ac:dyDescent="0.3">
      <c r="B5" s="1"/>
      <c r="C5" s="1"/>
      <c r="D5" s="3"/>
      <c r="E5" s="3"/>
    </row>
    <row r="6" spans="2:22" ht="14.4" customHeight="1" x14ac:dyDescent="0.3">
      <c r="B6" s="1"/>
      <c r="C6" s="38" t="s">
        <v>118</v>
      </c>
      <c r="D6" s="3"/>
      <c r="E6" s="3"/>
      <c r="G6" s="337" t="s">
        <v>119</v>
      </c>
      <c r="H6" s="339"/>
      <c r="I6" s="339"/>
      <c r="J6" s="339"/>
      <c r="K6" s="339"/>
      <c r="L6" s="339"/>
      <c r="M6" s="338"/>
      <c r="O6" s="337" t="s">
        <v>184</v>
      </c>
      <c r="P6" s="339"/>
      <c r="Q6" s="339"/>
      <c r="R6" s="339"/>
      <c r="S6" s="339"/>
      <c r="T6" s="339"/>
      <c r="U6" s="338"/>
    </row>
    <row r="8" spans="2:22" x14ac:dyDescent="0.3">
      <c r="C8" s="4" t="s">
        <v>29</v>
      </c>
      <c r="D8" s="95">
        <v>42916</v>
      </c>
      <c r="E8" s="95">
        <v>43281</v>
      </c>
      <c r="G8" s="340" t="s">
        <v>39</v>
      </c>
      <c r="H8" s="341"/>
      <c r="I8" s="21">
        <f>+Corte_12Ant</f>
        <v>42916</v>
      </c>
      <c r="J8" s="21">
        <f>+Corte_1Ant</f>
        <v>43250</v>
      </c>
      <c r="K8" s="21">
        <f>+FechaCorte</f>
        <v>43281</v>
      </c>
      <c r="L8" s="21" t="s">
        <v>40</v>
      </c>
      <c r="M8" s="21" t="s">
        <v>41</v>
      </c>
      <c r="O8" s="361" t="s">
        <v>39</v>
      </c>
      <c r="P8" s="362"/>
      <c r="Q8" s="21">
        <f>+Corte_12Ant</f>
        <v>42916</v>
      </c>
      <c r="R8" s="21">
        <f>+Corte_1Ant</f>
        <v>43250</v>
      </c>
      <c r="S8" s="21">
        <f>+FechaCorte</f>
        <v>43281</v>
      </c>
      <c r="T8" s="21" t="s">
        <v>40</v>
      </c>
      <c r="U8" s="21" t="s">
        <v>41</v>
      </c>
    </row>
    <row r="9" spans="2:22" x14ac:dyDescent="0.3">
      <c r="C9" s="17" t="s">
        <v>117</v>
      </c>
      <c r="D9" s="102">
        <v>0.26712405536469896</v>
      </c>
      <c r="E9" s="102">
        <v>0.24666810598634403</v>
      </c>
      <c r="F9">
        <v>16</v>
      </c>
      <c r="G9" s="61">
        <v>1</v>
      </c>
      <c r="H9" s="62" t="s">
        <v>57</v>
      </c>
      <c r="I9" s="103">
        <v>0.71701678261371615</v>
      </c>
      <c r="J9" s="103">
        <v>0.51325487076158316</v>
      </c>
      <c r="K9" s="103">
        <v>0.48858031623682097</v>
      </c>
      <c r="L9" s="105">
        <v>-0.31859291430276393</v>
      </c>
      <c r="M9" s="105">
        <v>-4.8074662181284977E-2</v>
      </c>
      <c r="N9">
        <v>24</v>
      </c>
      <c r="O9" s="61">
        <v>1</v>
      </c>
      <c r="P9" s="62" t="s">
        <v>78</v>
      </c>
      <c r="Q9" s="280">
        <v>17.655025789324604</v>
      </c>
      <c r="R9" s="280">
        <v>13.891075127094709</v>
      </c>
      <c r="S9" s="280">
        <v>13.994170963415369</v>
      </c>
      <c r="T9" s="105">
        <v>-0.20735482743519018</v>
      </c>
      <c r="U9" s="105">
        <v>7.4217319665610404E-3</v>
      </c>
      <c r="V9" s="151"/>
    </row>
    <row r="10" spans="2:22" x14ac:dyDescent="0.3">
      <c r="C10" s="17" t="s">
        <v>185</v>
      </c>
      <c r="D10" s="144">
        <v>3.2933786164661356</v>
      </c>
      <c r="E10" s="144">
        <v>3.3802098328362584</v>
      </c>
      <c r="F10">
        <v>25</v>
      </c>
      <c r="G10" s="61">
        <f>+G9+1</f>
        <v>2</v>
      </c>
      <c r="H10" s="62" t="s">
        <v>66</v>
      </c>
      <c r="I10" s="103">
        <v>0.58732767032433175</v>
      </c>
      <c r="J10" s="103">
        <v>0.52742442268370904</v>
      </c>
      <c r="K10" s="103">
        <v>0.47292338351525398</v>
      </c>
      <c r="L10" s="105">
        <v>-0.19478783750457707</v>
      </c>
      <c r="M10" s="105">
        <v>-0.1033343107077519</v>
      </c>
      <c r="N10">
        <v>42</v>
      </c>
      <c r="O10" s="332">
        <f>$G9+1</f>
        <v>2</v>
      </c>
      <c r="P10" s="62" t="s">
        <v>59</v>
      </c>
      <c r="Q10" s="280">
        <v>5.7867231822798235</v>
      </c>
      <c r="R10" s="280">
        <v>5.5903429828289513</v>
      </c>
      <c r="S10" s="280">
        <v>5.7617027844951387</v>
      </c>
      <c r="T10" s="105">
        <v>-4.3237592323929208E-3</v>
      </c>
      <c r="U10" s="105">
        <v>3.0652824378133658E-2</v>
      </c>
      <c r="V10" s="151"/>
    </row>
    <row r="11" spans="2:22" x14ac:dyDescent="0.3">
      <c r="B11" s="10"/>
      <c r="C11" s="100" t="s">
        <v>116</v>
      </c>
      <c r="D11" s="1"/>
      <c r="E11" s="1"/>
      <c r="F11">
        <v>3</v>
      </c>
      <c r="G11" s="61">
        <f t="shared" ref="G11:G35" si="0">+G10+1</f>
        <v>3</v>
      </c>
      <c r="H11" s="62" t="s">
        <v>63</v>
      </c>
      <c r="I11" s="103">
        <v>0.35323429457833289</v>
      </c>
      <c r="J11" s="103">
        <v>0.43488340894754018</v>
      </c>
      <c r="K11" s="103">
        <v>0.40965088289485418</v>
      </c>
      <c r="L11" s="105">
        <v>0.15971435724797778</v>
      </c>
      <c r="M11" s="105">
        <v>-5.8021358215874841E-2</v>
      </c>
      <c r="N11">
        <v>3</v>
      </c>
      <c r="O11" s="332">
        <f t="shared" ref="O11:O35" si="1">$G10+1</f>
        <v>3</v>
      </c>
      <c r="P11" s="62" t="s">
        <v>63</v>
      </c>
      <c r="Q11" s="280">
        <v>4.4524998882981102</v>
      </c>
      <c r="R11" s="280">
        <v>5.5699945570468037</v>
      </c>
      <c r="S11" s="280">
        <v>5.624076827040505</v>
      </c>
      <c r="T11" s="105">
        <v>0.26312789851415563</v>
      </c>
      <c r="U11" s="105">
        <v>9.709573221266421E-3</v>
      </c>
      <c r="V11" s="151"/>
    </row>
    <row r="12" spans="2:22" x14ac:dyDescent="0.3">
      <c r="B12" s="10"/>
      <c r="C12" s="13"/>
      <c r="D12" s="12"/>
      <c r="E12" s="12"/>
      <c r="F12">
        <v>24</v>
      </c>
      <c r="G12" s="61">
        <f t="shared" si="0"/>
        <v>4</v>
      </c>
      <c r="H12" s="62" t="s">
        <v>78</v>
      </c>
      <c r="I12" s="103">
        <v>0.61369190560002651</v>
      </c>
      <c r="J12" s="103">
        <v>0.42124802508672832</v>
      </c>
      <c r="K12" s="103">
        <v>0.39576040064447837</v>
      </c>
      <c r="L12" s="105">
        <v>-0.3551154951970068</v>
      </c>
      <c r="M12" s="105">
        <v>-6.0505030111422942E-2</v>
      </c>
      <c r="N12">
        <v>12</v>
      </c>
      <c r="O12" s="332">
        <f t="shared" si="1"/>
        <v>4</v>
      </c>
      <c r="P12" s="62" t="s">
        <v>73</v>
      </c>
      <c r="Q12" s="280">
        <v>3.33826987323501</v>
      </c>
      <c r="R12" s="280">
        <v>4.0404152269804792</v>
      </c>
      <c r="S12" s="280">
        <v>4.2040893545417362</v>
      </c>
      <c r="T12" s="105">
        <v>0.25936173951918651</v>
      </c>
      <c r="U12" s="105">
        <v>4.0509234414398465E-2</v>
      </c>
      <c r="V12" s="151"/>
    </row>
    <row r="13" spans="2:22" x14ac:dyDescent="0.3">
      <c r="B13" s="10"/>
      <c r="C13" s="13"/>
      <c r="D13" s="12"/>
      <c r="E13" s="12"/>
      <c r="F13">
        <v>31</v>
      </c>
      <c r="G13" s="61">
        <f t="shared" si="0"/>
        <v>5</v>
      </c>
      <c r="H13" s="62" t="s">
        <v>58</v>
      </c>
      <c r="I13" s="103">
        <v>0.44449135965413156</v>
      </c>
      <c r="J13" s="103">
        <v>0.40660505395921209</v>
      </c>
      <c r="K13" s="103">
        <v>0.35500956184574561</v>
      </c>
      <c r="L13" s="105">
        <v>-0.20131279464692786</v>
      </c>
      <c r="M13" s="105">
        <v>-0.12689338612756695</v>
      </c>
      <c r="N13">
        <v>31</v>
      </c>
      <c r="O13" s="332">
        <f t="shared" si="1"/>
        <v>5</v>
      </c>
      <c r="P13" s="62" t="s">
        <v>58</v>
      </c>
      <c r="Q13" s="280">
        <v>3.8060415782105981</v>
      </c>
      <c r="R13" s="280">
        <v>4.1462409036534913</v>
      </c>
      <c r="S13" s="280">
        <v>4.1856973454077835</v>
      </c>
      <c r="T13" s="105">
        <v>9.975081968906907E-2</v>
      </c>
      <c r="U13" s="105">
        <v>9.5161961572287623E-3</v>
      </c>
      <c r="V13" s="151"/>
    </row>
    <row r="14" spans="2:22" x14ac:dyDescent="0.3">
      <c r="B14" s="10"/>
      <c r="C14" s="13"/>
      <c r="D14" s="12"/>
      <c r="E14" s="12"/>
      <c r="F14">
        <v>59</v>
      </c>
      <c r="G14" s="61">
        <f t="shared" si="0"/>
        <v>6</v>
      </c>
      <c r="H14" s="62" t="s">
        <v>69</v>
      </c>
      <c r="I14" s="103">
        <v>0.31127661765811543</v>
      </c>
      <c r="J14" s="103">
        <v>0.33887494163028231</v>
      </c>
      <c r="K14" s="103">
        <v>0.31884190656288292</v>
      </c>
      <c r="L14" s="105">
        <v>2.4304070642005904E-2</v>
      </c>
      <c r="M14" s="105">
        <v>-5.9116306950945163E-2</v>
      </c>
      <c r="N14">
        <v>23</v>
      </c>
      <c r="O14" s="332">
        <f t="shared" si="1"/>
        <v>6</v>
      </c>
      <c r="P14" s="62" t="s">
        <v>216</v>
      </c>
      <c r="Q14" s="280">
        <v>4.1436594738397874</v>
      </c>
      <c r="R14" s="280">
        <v>3.4376204238921</v>
      </c>
      <c r="S14" s="280">
        <v>3.4419535628502804</v>
      </c>
      <c r="T14" s="105">
        <v>-0.16934449257222872</v>
      </c>
      <c r="U14" s="105">
        <v>1.2605053565728497E-3</v>
      </c>
      <c r="V14" s="151"/>
    </row>
    <row r="15" spans="2:22" x14ac:dyDescent="0.3">
      <c r="B15" s="10"/>
      <c r="C15" s="13"/>
      <c r="D15" s="12"/>
      <c r="E15" s="12"/>
      <c r="F15">
        <v>20</v>
      </c>
      <c r="G15" s="61">
        <f t="shared" si="0"/>
        <v>7</v>
      </c>
      <c r="H15" s="62" t="s">
        <v>60</v>
      </c>
      <c r="I15" s="103">
        <v>0.35944912181168576</v>
      </c>
      <c r="J15" s="103">
        <v>0.35981264271142432</v>
      </c>
      <c r="K15" s="103">
        <v>0.30594202668499282</v>
      </c>
      <c r="L15" s="105">
        <v>-0.14885860579379895</v>
      </c>
      <c r="M15" s="105">
        <v>-0.14971851911728584</v>
      </c>
      <c r="N15">
        <v>7</v>
      </c>
      <c r="O15" s="332">
        <f t="shared" si="1"/>
        <v>7</v>
      </c>
      <c r="P15" s="62" t="s">
        <v>68</v>
      </c>
      <c r="Q15" s="280">
        <v>2.5364829449441957</v>
      </c>
      <c r="R15" s="280">
        <v>3.0679759748307749</v>
      </c>
      <c r="S15" s="280">
        <v>3.1067581392549797</v>
      </c>
      <c r="T15" s="105">
        <v>0.2248291065577539</v>
      </c>
      <c r="U15" s="105">
        <v>1.2640960927454481E-2</v>
      </c>
      <c r="V15" s="151"/>
    </row>
    <row r="16" spans="2:22" x14ac:dyDescent="0.3">
      <c r="B16" s="10"/>
      <c r="C16" s="13"/>
      <c r="D16" s="12"/>
      <c r="E16" s="12"/>
      <c r="F16">
        <v>22</v>
      </c>
      <c r="G16" s="61">
        <f t="shared" si="0"/>
        <v>8</v>
      </c>
      <c r="H16" s="62" t="s">
        <v>62</v>
      </c>
      <c r="I16" s="103">
        <v>0.32264216187391415</v>
      </c>
      <c r="J16" s="103">
        <v>0.33410542053643932</v>
      </c>
      <c r="K16" s="103">
        <v>0.29552905096770288</v>
      </c>
      <c r="L16" s="105">
        <v>-8.4034618255523719E-2</v>
      </c>
      <c r="M16" s="105">
        <v>-0.11546166927432144</v>
      </c>
      <c r="N16">
        <v>34</v>
      </c>
      <c r="O16" s="332">
        <f t="shared" si="1"/>
        <v>8</v>
      </c>
      <c r="P16" s="62" t="s">
        <v>74</v>
      </c>
      <c r="Q16" s="280">
        <v>3.1488736532810968</v>
      </c>
      <c r="R16" s="280">
        <v>3.0929912963811268</v>
      </c>
      <c r="S16" s="280">
        <v>3.0133384146341462</v>
      </c>
      <c r="T16" s="105">
        <v>-4.3042450593634984E-2</v>
      </c>
      <c r="U16" s="105">
        <v>-2.5752701548231394E-2</v>
      </c>
      <c r="V16" s="151"/>
    </row>
    <row r="17" spans="2:22" x14ac:dyDescent="0.3">
      <c r="B17" s="10"/>
      <c r="C17" s="13"/>
      <c r="D17" s="12"/>
      <c r="E17" s="12"/>
      <c r="F17">
        <v>39</v>
      </c>
      <c r="G17" s="61">
        <f t="shared" si="0"/>
        <v>9</v>
      </c>
      <c r="H17" s="62" t="s">
        <v>64</v>
      </c>
      <c r="I17" s="103">
        <v>0.1937391345350048</v>
      </c>
      <c r="J17" s="103">
        <v>0.25084848288753925</v>
      </c>
      <c r="K17" s="103">
        <v>0.25102807238753488</v>
      </c>
      <c r="L17" s="105">
        <v>0.295701423411588</v>
      </c>
      <c r="M17" s="105">
        <v>7.1592818871524244E-4</v>
      </c>
      <c r="N17">
        <v>16</v>
      </c>
      <c r="O17" s="332">
        <f t="shared" si="1"/>
        <v>9</v>
      </c>
      <c r="P17" s="62" t="s">
        <v>57</v>
      </c>
      <c r="Q17" s="280">
        <v>2.8758817468494886</v>
      </c>
      <c r="R17" s="280">
        <v>2.9799569497865135</v>
      </c>
      <c r="S17" s="280">
        <v>2.9866854774711227</v>
      </c>
      <c r="T17" s="105">
        <v>3.8528611526888801E-2</v>
      </c>
      <c r="U17" s="105">
        <v>2.2579278150616222E-3</v>
      </c>
      <c r="V17" s="151"/>
    </row>
    <row r="18" spans="2:22" x14ac:dyDescent="0.3">
      <c r="B18" s="10"/>
      <c r="C18" s="14"/>
      <c r="D18" s="12"/>
      <c r="E18" s="12"/>
      <c r="F18">
        <v>42</v>
      </c>
      <c r="G18" s="61">
        <f t="shared" si="0"/>
        <v>10</v>
      </c>
      <c r="H18" s="62" t="s">
        <v>59</v>
      </c>
      <c r="I18" s="103">
        <v>0.25530264091359123</v>
      </c>
      <c r="J18" s="103">
        <v>0.22525632083782465</v>
      </c>
      <c r="K18" s="103">
        <v>0.2187457483940185</v>
      </c>
      <c r="L18" s="105">
        <v>-0.14319042054855058</v>
      </c>
      <c r="M18" s="105">
        <v>-2.8902951178420011E-2</v>
      </c>
      <c r="N18">
        <v>59</v>
      </c>
      <c r="O18" s="332">
        <f t="shared" si="1"/>
        <v>10</v>
      </c>
      <c r="P18" s="62" t="s">
        <v>69</v>
      </c>
      <c r="Q18" s="280">
        <v>2.5567673399174593</v>
      </c>
      <c r="R18" s="280">
        <v>2.9203757503365759</v>
      </c>
      <c r="S18" s="280">
        <v>2.9479832704388431</v>
      </c>
      <c r="T18" s="105">
        <v>0.15301193988734751</v>
      </c>
      <c r="U18" s="105">
        <v>9.4534136914010691E-3</v>
      </c>
      <c r="V18" s="151"/>
    </row>
    <row r="19" spans="2:22" x14ac:dyDescent="0.3">
      <c r="B19" s="10"/>
      <c r="C19" s="13"/>
      <c r="D19" s="12"/>
      <c r="E19" s="12"/>
      <c r="F19">
        <v>23</v>
      </c>
      <c r="G19" s="61">
        <f t="shared" si="0"/>
        <v>11</v>
      </c>
      <c r="H19" s="62" t="s">
        <v>216</v>
      </c>
      <c r="I19" s="103">
        <v>0.24036849317681996</v>
      </c>
      <c r="J19" s="103">
        <v>0.16722109569271271</v>
      </c>
      <c r="K19" s="103">
        <v>0.16852124576892291</v>
      </c>
      <c r="L19" s="105">
        <v>-0.29890459626522159</v>
      </c>
      <c r="M19" s="105">
        <v>7.7750362226987058E-3</v>
      </c>
      <c r="N19">
        <v>6</v>
      </c>
      <c r="O19" s="332">
        <f t="shared" si="1"/>
        <v>11</v>
      </c>
      <c r="P19" s="62" t="s">
        <v>70</v>
      </c>
      <c r="Q19" s="280">
        <v>2.6286638402544953</v>
      </c>
      <c r="R19" s="280">
        <v>2.9286808031728682</v>
      </c>
      <c r="S19" s="280">
        <v>2.9186632671807713</v>
      </c>
      <c r="T19" s="105">
        <v>0.11032199039120938</v>
      </c>
      <c r="U19" s="105">
        <v>-3.420494299427923E-3</v>
      </c>
      <c r="V19" s="151"/>
    </row>
    <row r="20" spans="2:22" x14ac:dyDescent="0.3">
      <c r="B20" s="10"/>
      <c r="C20" s="14"/>
      <c r="D20" s="12"/>
      <c r="E20" s="12"/>
      <c r="F20">
        <v>64</v>
      </c>
      <c r="G20" s="61">
        <f t="shared" si="0"/>
        <v>12</v>
      </c>
      <c r="H20" s="62" t="s">
        <v>242</v>
      </c>
      <c r="I20" s="103" t="s">
        <v>229</v>
      </c>
      <c r="J20" s="103" t="s">
        <v>229</v>
      </c>
      <c r="K20" s="103">
        <v>0.16465467302417891</v>
      </c>
      <c r="L20" s="105" t="s">
        <v>229</v>
      </c>
      <c r="M20" s="105" t="s">
        <v>229</v>
      </c>
      <c r="N20">
        <v>39</v>
      </c>
      <c r="O20" s="332">
        <f t="shared" si="1"/>
        <v>12</v>
      </c>
      <c r="P20" s="62" t="s">
        <v>64</v>
      </c>
      <c r="Q20" s="280">
        <v>2.704609345522889</v>
      </c>
      <c r="R20" s="280">
        <v>2.8819781655166699</v>
      </c>
      <c r="S20" s="280">
        <v>2.8895047054393319</v>
      </c>
      <c r="T20" s="105">
        <v>6.836305591508518E-2</v>
      </c>
      <c r="U20" s="105">
        <v>2.6115881142745323E-3</v>
      </c>
      <c r="V20" s="151"/>
    </row>
    <row r="21" spans="2:22" x14ac:dyDescent="0.3">
      <c r="B21" s="10"/>
      <c r="C21" s="11"/>
      <c r="D21" s="12"/>
      <c r="E21" s="12"/>
      <c r="F21">
        <v>6</v>
      </c>
      <c r="G21" s="61">
        <f t="shared" si="0"/>
        <v>13</v>
      </c>
      <c r="H21" s="62" t="s">
        <v>70</v>
      </c>
      <c r="I21" s="103">
        <v>0.11656840917049438</v>
      </c>
      <c r="J21" s="103">
        <v>0.16096089398036995</v>
      </c>
      <c r="K21" s="103">
        <v>0.16336473757552472</v>
      </c>
      <c r="L21" s="105">
        <v>0.4014494899435872</v>
      </c>
      <c r="M21" s="105">
        <v>1.493433302779712E-2</v>
      </c>
      <c r="N21">
        <v>25</v>
      </c>
      <c r="O21" s="332">
        <f t="shared" si="1"/>
        <v>13</v>
      </c>
      <c r="P21" s="62" t="s">
        <v>66</v>
      </c>
      <c r="Q21" s="280">
        <v>3.1541546551677122</v>
      </c>
      <c r="R21" s="280">
        <v>2.8781387317004281</v>
      </c>
      <c r="S21" s="280">
        <v>2.8284714119019836</v>
      </c>
      <c r="T21" s="105">
        <v>-0.10325531842014624</v>
      </c>
      <c r="U21" s="105">
        <v>-1.7256749736000665E-2</v>
      </c>
      <c r="V21" s="151"/>
    </row>
    <row r="22" spans="2:22" x14ac:dyDescent="0.3">
      <c r="B22" s="10"/>
      <c r="C22" s="11"/>
      <c r="D22" s="12"/>
      <c r="E22" s="12"/>
      <c r="F22">
        <v>21</v>
      </c>
      <c r="G22" s="61">
        <f t="shared" si="0"/>
        <v>14</v>
      </c>
      <c r="H22" s="62" t="s">
        <v>61</v>
      </c>
      <c r="I22" s="103">
        <v>0.16190594056072771</v>
      </c>
      <c r="J22" s="103">
        <v>0.19135990753437593</v>
      </c>
      <c r="K22" s="103">
        <v>0.15549085604890744</v>
      </c>
      <c r="L22" s="105">
        <v>-3.9622292360632083E-2</v>
      </c>
      <c r="M22" s="105">
        <v>-0.18744287634558432</v>
      </c>
      <c r="N22">
        <v>22</v>
      </c>
      <c r="O22" s="332">
        <f t="shared" si="1"/>
        <v>14</v>
      </c>
      <c r="P22" s="62" t="s">
        <v>62</v>
      </c>
      <c r="Q22" s="280">
        <v>2.8102777113578141</v>
      </c>
      <c r="R22" s="280">
        <v>2.8450486495543732</v>
      </c>
      <c r="S22" s="280">
        <v>2.8278236802040824</v>
      </c>
      <c r="T22" s="105">
        <v>6.2434999841316507E-3</v>
      </c>
      <c r="U22" s="105">
        <v>-6.0543672435930951E-3</v>
      </c>
      <c r="V22" s="151"/>
    </row>
    <row r="23" spans="2:22" x14ac:dyDescent="0.3">
      <c r="B23" s="10"/>
      <c r="C23" s="15"/>
      <c r="D23" s="15"/>
      <c r="E23" s="15"/>
      <c r="F23">
        <v>7</v>
      </c>
      <c r="G23" s="61">
        <f t="shared" si="0"/>
        <v>15</v>
      </c>
      <c r="H23" s="62" t="s">
        <v>68</v>
      </c>
      <c r="I23" s="103">
        <v>0.17062509517139923</v>
      </c>
      <c r="J23" s="103">
        <v>0.13891546811137667</v>
      </c>
      <c r="K23" s="103">
        <v>0.15088570137894219</v>
      </c>
      <c r="L23" s="105">
        <v>-0.11568869029862272</v>
      </c>
      <c r="M23" s="105">
        <v>8.6169189294084125E-2</v>
      </c>
      <c r="N23">
        <v>60</v>
      </c>
      <c r="O23" s="332">
        <f t="shared" si="1"/>
        <v>15</v>
      </c>
      <c r="P23" s="62" t="s">
        <v>81</v>
      </c>
      <c r="Q23" s="280">
        <v>1.7056790406355025</v>
      </c>
      <c r="R23" s="280">
        <v>2.4856929689950742</v>
      </c>
      <c r="S23" s="280">
        <v>2.4789148739715836</v>
      </c>
      <c r="T23" s="105">
        <v>0.45333020745098018</v>
      </c>
      <c r="U23" s="105">
        <v>-2.7268432216031036E-3</v>
      </c>
      <c r="V23" s="151"/>
    </row>
    <row r="24" spans="2:22" x14ac:dyDescent="0.3">
      <c r="B24" s="15"/>
      <c r="C24" s="16"/>
      <c r="D24" s="16"/>
      <c r="E24" s="16"/>
      <c r="F24">
        <v>34</v>
      </c>
      <c r="G24" s="61">
        <f t="shared" si="0"/>
        <v>16</v>
      </c>
      <c r="H24" s="62" t="s">
        <v>74</v>
      </c>
      <c r="I24" s="103">
        <v>0.15253387759312198</v>
      </c>
      <c r="J24" s="103">
        <v>0.15086706950361761</v>
      </c>
      <c r="K24" s="103">
        <v>0.14571002245890452</v>
      </c>
      <c r="L24" s="105">
        <v>-4.4736652879302174E-2</v>
      </c>
      <c r="M24" s="105">
        <v>-3.4182721661398907E-2</v>
      </c>
      <c r="N24">
        <v>20</v>
      </c>
      <c r="O24" s="332">
        <f t="shared" si="1"/>
        <v>16</v>
      </c>
      <c r="P24" s="62" t="s">
        <v>60</v>
      </c>
      <c r="Q24" s="280">
        <v>3.1340657313330751</v>
      </c>
      <c r="R24" s="280">
        <v>2.4074534785831858</v>
      </c>
      <c r="S24" s="280">
        <v>2.4135293703442584</v>
      </c>
      <c r="T24" s="105">
        <v>-0.22990467423359895</v>
      </c>
      <c r="U24" s="105">
        <v>2.5237836639935285E-3</v>
      </c>
      <c r="V24" s="151"/>
    </row>
    <row r="25" spans="2:22" x14ac:dyDescent="0.3">
      <c r="B25" s="16"/>
      <c r="D25" s="1"/>
      <c r="E25" s="1"/>
      <c r="F25">
        <v>12</v>
      </c>
      <c r="G25" s="61">
        <f t="shared" si="0"/>
        <v>17</v>
      </c>
      <c r="H25" s="62" t="s">
        <v>73</v>
      </c>
      <c r="I25" s="103">
        <v>0.15832611857637424</v>
      </c>
      <c r="J25" s="103">
        <v>0.15358913145327713</v>
      </c>
      <c r="K25" s="103">
        <v>0.13667054162206704</v>
      </c>
      <c r="L25" s="105">
        <v>-0.13677829753567072</v>
      </c>
      <c r="M25" s="105">
        <v>-0.11015486363601734</v>
      </c>
      <c r="N25">
        <v>4</v>
      </c>
      <c r="O25" s="332">
        <f t="shared" si="1"/>
        <v>17</v>
      </c>
      <c r="P25" s="62" t="s">
        <v>217</v>
      </c>
      <c r="Q25" s="280">
        <v>1.6244019138755981</v>
      </c>
      <c r="R25" s="280">
        <v>1.8745852687458526</v>
      </c>
      <c r="S25" s="280">
        <v>1.9393723455804803</v>
      </c>
      <c r="T25" s="105">
        <v>0.19389932319976544</v>
      </c>
      <c r="U25" s="105">
        <v>3.4560752137976714E-2</v>
      </c>
      <c r="V25" s="151"/>
    </row>
    <row r="26" spans="2:22" x14ac:dyDescent="0.3">
      <c r="D26" s="1"/>
      <c r="E26" s="1"/>
      <c r="F26">
        <v>40</v>
      </c>
      <c r="G26" s="61">
        <f t="shared" si="0"/>
        <v>18</v>
      </c>
      <c r="H26" s="62" t="s">
        <v>72</v>
      </c>
      <c r="I26" s="103">
        <v>6.2282866090454192E-2</v>
      </c>
      <c r="J26" s="103">
        <v>0.11268066778023167</v>
      </c>
      <c r="K26" s="103">
        <v>9.0669553464876707E-2</v>
      </c>
      <c r="L26" s="105">
        <v>0.45577040936420898</v>
      </c>
      <c r="M26" s="105">
        <v>-0.19534064493019021</v>
      </c>
      <c r="N26">
        <v>21</v>
      </c>
      <c r="O26" s="332">
        <f t="shared" si="1"/>
        <v>18</v>
      </c>
      <c r="P26" s="62" t="s">
        <v>61</v>
      </c>
      <c r="Q26" s="280">
        <v>1.8422787390687045</v>
      </c>
      <c r="R26" s="280">
        <v>1.8026534125164104</v>
      </c>
      <c r="S26" s="280">
        <v>1.7709840937705645</v>
      </c>
      <c r="T26" s="105">
        <v>-3.8699163045316509E-2</v>
      </c>
      <c r="U26" s="105">
        <v>-1.7568168415489915E-2</v>
      </c>
      <c r="V26" s="151"/>
    </row>
    <row r="27" spans="2:22" x14ac:dyDescent="0.3">
      <c r="D27" s="1"/>
      <c r="E27" s="1"/>
      <c r="F27">
        <v>38</v>
      </c>
      <c r="G27" s="61">
        <f t="shared" si="0"/>
        <v>19</v>
      </c>
      <c r="H27" s="62" t="s">
        <v>71</v>
      </c>
      <c r="I27" s="103">
        <v>2.5236637437869414E-2</v>
      </c>
      <c r="J27" s="103">
        <v>8.5073727744658045E-2</v>
      </c>
      <c r="K27" s="103">
        <v>5.4082832648217005E-2</v>
      </c>
      <c r="L27" s="105">
        <v>1.1430284752223674</v>
      </c>
      <c r="M27" s="105">
        <v>-0.3642827923264127</v>
      </c>
      <c r="N27">
        <v>62</v>
      </c>
      <c r="O27" s="332">
        <f t="shared" si="1"/>
        <v>19</v>
      </c>
      <c r="P27" s="62" t="s">
        <v>159</v>
      </c>
      <c r="Q27" s="280">
        <v>0.74494458031950872</v>
      </c>
      <c r="R27" s="280">
        <v>1.7647579396206685</v>
      </c>
      <c r="S27" s="280">
        <v>1.7665567786158074</v>
      </c>
      <c r="T27" s="105">
        <v>1.3713935577034824</v>
      </c>
      <c r="U27" s="105">
        <v>1.0193120284391899E-3</v>
      </c>
      <c r="V27" s="151"/>
    </row>
    <row r="28" spans="2:22" x14ac:dyDescent="0.3">
      <c r="D28" s="1"/>
      <c r="E28" s="1"/>
      <c r="F28">
        <v>18</v>
      </c>
      <c r="G28" s="61">
        <f t="shared" si="0"/>
        <v>20</v>
      </c>
      <c r="H28" s="62" t="s">
        <v>67</v>
      </c>
      <c r="I28" s="103">
        <v>8.1310630970402364E-2</v>
      </c>
      <c r="J28" s="103">
        <v>4.5504268319697339E-2</v>
      </c>
      <c r="K28" s="103">
        <v>4.0167240869579457E-2</v>
      </c>
      <c r="L28" s="105">
        <v>-0.50600259289341132</v>
      </c>
      <c r="M28" s="105">
        <v>-0.11728630405881402</v>
      </c>
      <c r="N28">
        <v>61</v>
      </c>
      <c r="O28" s="332">
        <f t="shared" si="1"/>
        <v>20</v>
      </c>
      <c r="P28" s="62" t="s">
        <v>226</v>
      </c>
      <c r="Q28" s="280">
        <v>0.62502009682202253</v>
      </c>
      <c r="R28" s="280">
        <v>1.6056322913951955</v>
      </c>
      <c r="S28" s="280">
        <v>1.7096949538612862</v>
      </c>
      <c r="T28" s="105">
        <v>1.7354239688522051</v>
      </c>
      <c r="U28" s="105">
        <v>6.4811017456348541E-2</v>
      </c>
      <c r="V28" s="151"/>
    </row>
    <row r="29" spans="2:22" x14ac:dyDescent="0.3">
      <c r="D29" s="1"/>
      <c r="E29" s="1"/>
      <c r="F29">
        <v>4</v>
      </c>
      <c r="G29" s="61">
        <f t="shared" si="0"/>
        <v>21</v>
      </c>
      <c r="H29" s="62" t="s">
        <v>217</v>
      </c>
      <c r="I29" s="103">
        <v>7.9825276525117728E-2</v>
      </c>
      <c r="J29" s="103">
        <v>1.3615278403320108E-2</v>
      </c>
      <c r="K29" s="103">
        <v>1.3393073831878155E-2</v>
      </c>
      <c r="L29" s="105">
        <v>-0.8322201385965271</v>
      </c>
      <c r="M29" s="105">
        <v>-1.6320237079233579E-2</v>
      </c>
      <c r="N29">
        <v>40</v>
      </c>
      <c r="O29" s="332">
        <f t="shared" si="1"/>
        <v>21</v>
      </c>
      <c r="P29" s="62" t="s">
        <v>72</v>
      </c>
      <c r="Q29" s="280">
        <v>1.1127861123159495</v>
      </c>
      <c r="R29" s="280">
        <v>1.6301290427832795</v>
      </c>
      <c r="S29" s="280">
        <v>1.5964688381360097</v>
      </c>
      <c r="T29" s="105">
        <v>0.43465920401667435</v>
      </c>
      <c r="U29" s="105">
        <v>-2.0648797588317613E-2</v>
      </c>
      <c r="V29" s="151"/>
    </row>
    <row r="30" spans="2:22" x14ac:dyDescent="0.3">
      <c r="D30" s="1"/>
      <c r="E30" s="1"/>
      <c r="F30">
        <v>60</v>
      </c>
      <c r="G30" s="61">
        <f t="shared" si="0"/>
        <v>22</v>
      </c>
      <c r="H30" s="62" t="s">
        <v>81</v>
      </c>
      <c r="I30" s="103">
        <v>-0.39698312942525049</v>
      </c>
      <c r="J30" s="103">
        <v>-4.6143824587866589E-2</v>
      </c>
      <c r="K30" s="103">
        <v>-2.6969036464499774E-2</v>
      </c>
      <c r="L30" s="105">
        <v>0.93206503131872287</v>
      </c>
      <c r="M30" s="105">
        <v>0.41554397136835464</v>
      </c>
      <c r="N30">
        <v>38</v>
      </c>
      <c r="O30" s="332">
        <f t="shared" si="1"/>
        <v>22</v>
      </c>
      <c r="P30" s="62" t="s">
        <v>71</v>
      </c>
      <c r="Q30" s="280">
        <v>1.3879127516317888</v>
      </c>
      <c r="R30" s="280">
        <v>1.5706199460916441</v>
      </c>
      <c r="S30" s="280">
        <v>1.5641648172273344</v>
      </c>
      <c r="T30" s="105">
        <v>0.12699073871057354</v>
      </c>
      <c r="U30" s="105">
        <v>-4.1099241610759174E-3</v>
      </c>
      <c r="V30" s="151"/>
    </row>
    <row r="31" spans="2:22" ht="14.4" customHeight="1" x14ac:dyDescent="0.3">
      <c r="D31" s="1"/>
      <c r="E31" s="1"/>
      <c r="F31">
        <v>61</v>
      </c>
      <c r="G31" s="61">
        <f t="shared" si="0"/>
        <v>23</v>
      </c>
      <c r="H31" s="62" t="s">
        <v>226</v>
      </c>
      <c r="I31" s="103">
        <v>-8.5441628371437872E-2</v>
      </c>
      <c r="J31" s="103">
        <v>-8.1056529295386648E-2</v>
      </c>
      <c r="K31" s="103">
        <v>-7.1119947881174261E-2</v>
      </c>
      <c r="L31" s="105">
        <v>0.16761947031256696</v>
      </c>
      <c r="M31" s="105">
        <v>0.12258829116654435</v>
      </c>
      <c r="N31">
        <v>18</v>
      </c>
      <c r="O31" s="332">
        <f t="shared" si="1"/>
        <v>23</v>
      </c>
      <c r="P31" s="62" t="s">
        <v>67</v>
      </c>
      <c r="Q31" s="280">
        <v>1.321553344447866</v>
      </c>
      <c r="R31" s="280">
        <v>1.377883452722187</v>
      </c>
      <c r="S31" s="280">
        <v>1.358487858085998</v>
      </c>
      <c r="T31" s="105">
        <v>2.7947803842578223E-2</v>
      </c>
      <c r="U31" s="105">
        <v>-1.4076368068627665E-2</v>
      </c>
      <c r="V31" s="151"/>
    </row>
    <row r="32" spans="2:22" ht="13.8" customHeight="1" x14ac:dyDescent="0.3">
      <c r="D32" s="1"/>
      <c r="E32" s="1"/>
      <c r="F32">
        <v>62</v>
      </c>
      <c r="G32" s="61">
        <f t="shared" si="0"/>
        <v>24</v>
      </c>
      <c r="H32" s="62" t="s">
        <v>159</v>
      </c>
      <c r="I32" s="103">
        <v>-0.11654993423754056</v>
      </c>
      <c r="J32" s="103">
        <v>-0.10064310172246915</v>
      </c>
      <c r="K32" s="103">
        <v>-8.7399131629904203E-2</v>
      </c>
      <c r="L32" s="105">
        <v>0.25011427761275329</v>
      </c>
      <c r="M32" s="105">
        <v>0.13159342136618746</v>
      </c>
      <c r="N32">
        <v>64</v>
      </c>
      <c r="O32" s="61">
        <f t="shared" si="1"/>
        <v>24</v>
      </c>
      <c r="P32" s="62" t="s">
        <v>242</v>
      </c>
      <c r="Q32" s="280">
        <v>0</v>
      </c>
      <c r="R32" s="280">
        <v>0</v>
      </c>
      <c r="S32" s="280">
        <v>0</v>
      </c>
      <c r="T32" s="105"/>
      <c r="U32" s="105"/>
      <c r="V32" s="151"/>
    </row>
    <row r="33" spans="4:22" ht="14.4" customHeight="1" x14ac:dyDescent="0.3">
      <c r="D33" s="1"/>
      <c r="E33" s="1"/>
      <c r="F33">
        <v>33</v>
      </c>
      <c r="G33" s="143">
        <f t="shared" si="0"/>
        <v>25</v>
      </c>
      <c r="H33" s="44" t="s">
        <v>65</v>
      </c>
      <c r="I33" s="104">
        <v>0.50966273899699965</v>
      </c>
      <c r="J33" s="104" t="s">
        <v>229</v>
      </c>
      <c r="K33" s="104" t="s">
        <v>229</v>
      </c>
      <c r="L33" s="106" t="s">
        <v>229</v>
      </c>
      <c r="M33" s="106" t="s">
        <v>229</v>
      </c>
      <c r="N33">
        <v>33</v>
      </c>
      <c r="O33" s="143">
        <f t="shared" si="1"/>
        <v>25</v>
      </c>
      <c r="P33" s="44" t="s">
        <v>65</v>
      </c>
      <c r="Q33" s="281">
        <v>4.2371206473851313</v>
      </c>
      <c r="R33" s="281" t="s">
        <v>229</v>
      </c>
      <c r="S33" s="281" t="s">
        <v>229</v>
      </c>
      <c r="T33" s="106" t="s">
        <v>229</v>
      </c>
      <c r="U33" s="106" t="s">
        <v>229</v>
      </c>
      <c r="V33" s="151"/>
    </row>
    <row r="34" spans="4:22" ht="14.4" customHeight="1" x14ac:dyDescent="0.3">
      <c r="D34" s="1"/>
      <c r="E34" s="1"/>
      <c r="F34">
        <v>58</v>
      </c>
      <c r="G34" s="143">
        <f t="shared" si="0"/>
        <v>26</v>
      </c>
      <c r="H34" s="44" t="s">
        <v>76</v>
      </c>
      <c r="I34" s="104">
        <v>0.26176973294056238</v>
      </c>
      <c r="J34" s="104" t="s">
        <v>229</v>
      </c>
      <c r="K34" s="104" t="s">
        <v>229</v>
      </c>
      <c r="L34" s="106" t="s">
        <v>229</v>
      </c>
      <c r="M34" s="106" t="s">
        <v>229</v>
      </c>
      <c r="N34">
        <v>58</v>
      </c>
      <c r="O34" s="143">
        <f t="shared" si="1"/>
        <v>26</v>
      </c>
      <c r="P34" s="44" t="s">
        <v>76</v>
      </c>
      <c r="Q34" s="281">
        <v>1.4171179101425306</v>
      </c>
      <c r="R34" s="281" t="s">
        <v>229</v>
      </c>
      <c r="S34" s="281" t="s">
        <v>229</v>
      </c>
      <c r="T34" s="106" t="s">
        <v>229</v>
      </c>
      <c r="U34" s="106" t="s">
        <v>229</v>
      </c>
      <c r="V34" s="151"/>
    </row>
    <row r="35" spans="4:22" ht="14.4" customHeight="1" x14ac:dyDescent="0.3">
      <c r="D35" s="1"/>
      <c r="E35" s="1"/>
      <c r="F35">
        <v>63</v>
      </c>
      <c r="G35" s="329">
        <f t="shared" si="0"/>
        <v>27</v>
      </c>
      <c r="H35" s="301" t="s">
        <v>160</v>
      </c>
      <c r="I35" s="330" t="s">
        <v>229</v>
      </c>
      <c r="J35" s="330" t="s">
        <v>229</v>
      </c>
      <c r="K35" s="330" t="s">
        <v>229</v>
      </c>
      <c r="L35" s="331" t="s">
        <v>229</v>
      </c>
      <c r="M35" s="331" t="s">
        <v>229</v>
      </c>
      <c r="N35">
        <v>63</v>
      </c>
      <c r="O35" s="329">
        <f t="shared" si="1"/>
        <v>27</v>
      </c>
      <c r="P35" s="301" t="s">
        <v>160</v>
      </c>
      <c r="Q35" s="330" t="s">
        <v>229</v>
      </c>
      <c r="R35" s="330" t="s">
        <v>229</v>
      </c>
      <c r="S35" s="330" t="s">
        <v>229</v>
      </c>
      <c r="T35" s="331" t="s">
        <v>229</v>
      </c>
      <c r="U35" s="331" t="s">
        <v>229</v>
      </c>
      <c r="V35" s="151"/>
    </row>
    <row r="36" spans="4:22" ht="14.4" customHeight="1" x14ac:dyDescent="0.3">
      <c r="D36" s="1"/>
      <c r="E36" s="1"/>
      <c r="G36" s="364" t="s">
        <v>77</v>
      </c>
      <c r="H36" s="365"/>
      <c r="I36" s="96">
        <v>0.2671</v>
      </c>
      <c r="J36" s="96">
        <v>0.2702</v>
      </c>
      <c r="K36" s="96">
        <v>0.2467</v>
      </c>
      <c r="L36" s="96">
        <v>-7.6375889180082424E-2</v>
      </c>
      <c r="M36" s="96">
        <v>-8.6972612879348654E-2</v>
      </c>
      <c r="O36" s="364" t="s">
        <v>77</v>
      </c>
      <c r="P36" s="365"/>
      <c r="Q36" s="145">
        <v>3.29</v>
      </c>
      <c r="R36" s="145">
        <v>3.3782389768285901</v>
      </c>
      <c r="S36" s="145">
        <v>3.3802098328362584</v>
      </c>
      <c r="T36" s="96">
        <v>2.7419402077890176E-2</v>
      </c>
      <c r="U36" s="96">
        <v>5.8339745091640083E-4</v>
      </c>
      <c r="V36" s="151"/>
    </row>
    <row r="37" spans="4:22" ht="14.4" customHeight="1" x14ac:dyDescent="0.3">
      <c r="D37" s="1"/>
      <c r="E37" s="1"/>
      <c r="M37" s="272" t="s">
        <v>224</v>
      </c>
      <c r="U37" s="272" t="s">
        <v>224</v>
      </c>
      <c r="V37" s="151"/>
    </row>
    <row r="38" spans="4:22" ht="14.4" customHeight="1" x14ac:dyDescent="0.3">
      <c r="D38" s="1"/>
      <c r="E38" s="1"/>
      <c r="M38" s="271" t="s">
        <v>227</v>
      </c>
      <c r="U38" s="271" t="s">
        <v>227</v>
      </c>
      <c r="V38" s="151"/>
    </row>
    <row r="39" spans="4:22" ht="14.4" customHeight="1" x14ac:dyDescent="0.3">
      <c r="D39" s="1"/>
      <c r="E39" s="1"/>
      <c r="M39" s="171"/>
      <c r="U39" s="171"/>
    </row>
    <row r="40" spans="4:22" ht="14.4" customHeight="1" x14ac:dyDescent="0.3">
      <c r="I40" s="152"/>
      <c r="J40" s="151"/>
      <c r="M40" s="171"/>
      <c r="U40" s="171"/>
    </row>
    <row r="41" spans="4:22" ht="14.4" customHeight="1" x14ac:dyDescent="0.3">
      <c r="H41" s="269" t="s">
        <v>228</v>
      </c>
      <c r="I41" s="152"/>
      <c r="J41" s="151"/>
      <c r="P41" s="269" t="s">
        <v>228</v>
      </c>
    </row>
    <row r="42" spans="4:22" ht="14.4" customHeight="1" x14ac:dyDescent="0.3">
      <c r="H42" s="305" t="s">
        <v>233</v>
      </c>
      <c r="I42" s="152"/>
      <c r="J42" s="151"/>
      <c r="P42" s="305" t="s">
        <v>233</v>
      </c>
    </row>
  </sheetData>
  <sortState ref="N11:U31">
    <sortCondition descending="1" ref="S11:S31"/>
  </sortState>
  <mergeCells count="6">
    <mergeCell ref="O36:P36"/>
    <mergeCell ref="G6:M6"/>
    <mergeCell ref="G8:H8"/>
    <mergeCell ref="G36:H36"/>
    <mergeCell ref="O6:U6"/>
    <mergeCell ref="O8:P8"/>
  </mergeCells>
  <conditionalFormatting sqref="L9:M24 L26:M30 T32:U32 L32:M34">
    <cfRule type="cellIs" dxfId="6" priority="10" operator="lessThan">
      <formula>0</formula>
    </cfRule>
  </conditionalFormatting>
  <conditionalFormatting sqref="T9:U31 T35:U35">
    <cfRule type="cellIs" dxfId="5" priority="7" operator="lessThan">
      <formula>0</formula>
    </cfRule>
  </conditionalFormatting>
  <conditionalFormatting sqref="T34:U34">
    <cfRule type="cellIs" dxfId="4" priority="5" operator="lessThan">
      <formula>0</formula>
    </cfRule>
  </conditionalFormatting>
  <conditionalFormatting sqref="L31:M31">
    <cfRule type="cellIs" dxfId="3" priority="4" operator="lessThan">
      <formula>0</formula>
    </cfRule>
  </conditionalFormatting>
  <conditionalFormatting sqref="T33:U33">
    <cfRule type="cellIs" dxfId="2" priority="3" operator="lessThan">
      <formula>0</formula>
    </cfRule>
  </conditionalFormatting>
  <conditionalFormatting sqref="L25:M25">
    <cfRule type="cellIs" dxfId="1" priority="2" operator="lessThan">
      <formula>0</formula>
    </cfRule>
  </conditionalFormatting>
  <conditionalFormatting sqref="L35:M3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I41"/>
  <sheetViews>
    <sheetView showGridLines="0" zoomScale="130" zoomScaleNormal="130" workbookViewId="0">
      <selection activeCell="D5" sqref="D5"/>
    </sheetView>
  </sheetViews>
  <sheetFormatPr baseColWidth="10" defaultColWidth="0" defaultRowHeight="14.4" customHeight="1" zeroHeight="1" x14ac:dyDescent="0.3"/>
  <cols>
    <col min="1" max="1" width="2.6640625" customWidth="1"/>
    <col min="2" max="2" width="3.6640625" customWidth="1"/>
    <col min="3" max="3" width="22.33203125" customWidth="1"/>
    <col min="4" max="4" width="54.44140625" customWidth="1"/>
    <col min="5" max="5" width="13.88671875" customWidth="1"/>
    <col min="6" max="6" width="3.88671875" customWidth="1"/>
    <col min="7" max="7" width="2.664062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1"/>
      <c r="C2" s="52"/>
      <c r="D2" s="52"/>
      <c r="E2" s="52"/>
      <c r="F2" s="53"/>
      <c r="G2" s="2"/>
    </row>
    <row r="3" spans="2:7" x14ac:dyDescent="0.3">
      <c r="B3" s="54"/>
      <c r="C3" s="55"/>
      <c r="D3" s="55"/>
      <c r="E3" s="55"/>
      <c r="F3" s="56"/>
      <c r="G3" s="2"/>
    </row>
    <row r="4" spans="2:7" x14ac:dyDescent="0.3">
      <c r="B4" s="54"/>
      <c r="C4" s="55"/>
      <c r="D4" s="55"/>
      <c r="E4" s="55"/>
      <c r="F4" s="56"/>
      <c r="G4" s="2"/>
    </row>
    <row r="5" spans="2:7" x14ac:dyDescent="0.3">
      <c r="B5" s="54"/>
      <c r="C5" s="55"/>
      <c r="D5" s="55"/>
      <c r="E5" s="55"/>
      <c r="F5" s="56"/>
      <c r="G5" s="2"/>
    </row>
    <row r="6" spans="2:7" x14ac:dyDescent="0.3">
      <c r="B6" s="54"/>
      <c r="C6" s="55"/>
      <c r="D6" s="55"/>
      <c r="E6" s="55"/>
      <c r="F6" s="56"/>
      <c r="G6" s="2"/>
    </row>
    <row r="7" spans="2:7" ht="15" thickBot="1" x14ac:dyDescent="0.35">
      <c r="B7" s="54"/>
      <c r="C7" s="20"/>
      <c r="D7" s="20"/>
      <c r="E7" s="20"/>
      <c r="F7" s="56"/>
      <c r="G7" s="2"/>
    </row>
    <row r="8" spans="2:7" ht="15" thickTop="1" x14ac:dyDescent="0.3">
      <c r="B8" s="54"/>
      <c r="C8" s="1"/>
      <c r="D8" s="55"/>
      <c r="E8" s="55"/>
      <c r="F8" s="56"/>
      <c r="G8" s="2"/>
    </row>
    <row r="9" spans="2:7" x14ac:dyDescent="0.3">
      <c r="B9" s="54"/>
      <c r="C9" s="336" t="s">
        <v>218</v>
      </c>
      <c r="D9" s="336"/>
      <c r="E9" s="336"/>
      <c r="F9" s="48"/>
    </row>
    <row r="10" spans="2:7" x14ac:dyDescent="0.3">
      <c r="B10" s="54"/>
      <c r="C10" s="169" t="s">
        <v>219</v>
      </c>
      <c r="D10" s="55"/>
      <c r="E10" s="1"/>
      <c r="F10" s="48"/>
    </row>
    <row r="11" spans="2:7" x14ac:dyDescent="0.3">
      <c r="B11" s="54"/>
      <c r="C11" s="169" t="s">
        <v>220</v>
      </c>
      <c r="D11" s="55"/>
      <c r="E11" s="1"/>
      <c r="F11" s="48"/>
    </row>
    <row r="12" spans="2:7" x14ac:dyDescent="0.3">
      <c r="B12" s="54"/>
      <c r="C12" s="169"/>
      <c r="D12" s="55"/>
      <c r="E12" s="1"/>
      <c r="F12" s="48"/>
    </row>
    <row r="13" spans="2:7" x14ac:dyDescent="0.3">
      <c r="B13" s="54"/>
      <c r="C13" s="169" t="s">
        <v>221</v>
      </c>
      <c r="D13" s="55"/>
      <c r="E13" s="1"/>
      <c r="F13" s="48"/>
    </row>
    <row r="14" spans="2:7" x14ac:dyDescent="0.3">
      <c r="B14" s="54"/>
      <c r="C14" s="169" t="s">
        <v>222</v>
      </c>
      <c r="D14" s="55"/>
      <c r="E14" s="1"/>
      <c r="F14" s="48"/>
    </row>
    <row r="15" spans="2:7" x14ac:dyDescent="0.3">
      <c r="B15" s="54"/>
      <c r="C15" s="169" t="s">
        <v>223</v>
      </c>
      <c r="D15" s="55"/>
      <c r="E15" s="1"/>
      <c r="F15" s="48"/>
    </row>
    <row r="16" spans="2:7" x14ac:dyDescent="0.3">
      <c r="B16" s="57"/>
      <c r="C16" s="58"/>
      <c r="D16" s="58"/>
      <c r="E16" s="49"/>
      <c r="F16" s="50"/>
    </row>
    <row r="17" spans="2:7" x14ac:dyDescent="0.3">
      <c r="B17" s="55"/>
      <c r="C17" s="55"/>
      <c r="D17" s="55"/>
      <c r="E17" s="1"/>
      <c r="F17" s="1"/>
    </row>
    <row r="18" spans="2:7" hidden="1" x14ac:dyDescent="0.3">
      <c r="B18" s="55"/>
      <c r="C18" s="55"/>
      <c r="D18" s="55"/>
      <c r="E18" s="1"/>
      <c r="F18" s="1"/>
    </row>
    <row r="19" spans="2:7" hidden="1" x14ac:dyDescent="0.3">
      <c r="B19" s="55"/>
      <c r="C19" s="55"/>
      <c r="D19" s="55"/>
      <c r="E19" s="1"/>
      <c r="F19" s="1"/>
    </row>
    <row r="20" spans="2:7" hidden="1" x14ac:dyDescent="0.3">
      <c r="B20" s="55"/>
      <c r="C20" s="55"/>
      <c r="D20" s="55"/>
      <c r="E20" s="1"/>
      <c r="F20" s="1"/>
    </row>
    <row r="21" spans="2:7" hidden="1" x14ac:dyDescent="0.3">
      <c r="B21" s="55"/>
      <c r="C21" s="55"/>
      <c r="D21" s="55"/>
      <c r="E21" s="1"/>
      <c r="F21" s="1"/>
    </row>
    <row r="22" spans="2:7" hidden="1" x14ac:dyDescent="0.3">
      <c r="B22" s="55"/>
      <c r="C22" s="55"/>
      <c r="D22" s="55"/>
      <c r="E22" s="55"/>
      <c r="F22" s="55"/>
      <c r="G22" s="2"/>
    </row>
    <row r="23" spans="2:7" hidden="1" x14ac:dyDescent="0.3">
      <c r="B23" s="55"/>
      <c r="C23" s="55"/>
      <c r="D23" s="55"/>
      <c r="E23" s="55"/>
      <c r="F23" s="55"/>
      <c r="G23" s="2"/>
    </row>
    <row r="24" spans="2:7" hidden="1" x14ac:dyDescent="0.3">
      <c r="B24" s="55"/>
      <c r="C24" s="55"/>
      <c r="D24" s="55"/>
      <c r="E24" s="55"/>
      <c r="F24" s="55"/>
      <c r="G24" s="2"/>
    </row>
    <row r="25" spans="2:7" hidden="1" x14ac:dyDescent="0.3">
      <c r="B25" s="55"/>
      <c r="C25" s="55"/>
      <c r="D25" s="55"/>
      <c r="E25" s="55"/>
      <c r="F25" s="55"/>
      <c r="G25" s="2"/>
    </row>
    <row r="26" spans="2:7" hidden="1" x14ac:dyDescent="0.3">
      <c r="B26" s="55"/>
      <c r="C26" s="55"/>
      <c r="D26" s="55"/>
      <c r="E26" s="55"/>
      <c r="F26" s="55"/>
      <c r="G26" s="2"/>
    </row>
    <row r="27" spans="2:7" ht="14.4" hidden="1" customHeight="1" x14ac:dyDescent="0.3"/>
    <row r="28" spans="2:7" ht="14.4" hidden="1" customHeight="1" x14ac:dyDescent="0.3"/>
    <row r="29" spans="2:7" ht="14.4" hidden="1" customHeight="1" x14ac:dyDescent="0.3"/>
    <row r="30" spans="2:7" ht="14.4" hidden="1" customHeight="1" x14ac:dyDescent="0.3"/>
    <row r="31" spans="2:7" ht="14.4" hidden="1" customHeight="1" x14ac:dyDescent="0.3"/>
    <row r="32" spans="2:7" ht="14.4" hidden="1" customHeight="1" x14ac:dyDescent="0.3"/>
    <row r="33" ht="14.4" hidden="1" customHeight="1" x14ac:dyDescent="0.3"/>
    <row r="34" ht="14.4" hidden="1" customHeight="1" x14ac:dyDescent="0.3"/>
    <row r="35" ht="14.4" hidden="1" customHeight="1" x14ac:dyDescent="0.3"/>
    <row r="36" ht="14.4" hidden="1" customHeight="1" x14ac:dyDescent="0.3"/>
    <row r="37" ht="14.4" hidden="1" customHeight="1" x14ac:dyDescent="0.3"/>
    <row r="38" ht="14.4" hidden="1" customHeight="1" x14ac:dyDescent="0.3"/>
    <row r="39" ht="14.4" hidden="1" customHeight="1" x14ac:dyDescent="0.3"/>
    <row r="40" ht="14.4" hidden="1" customHeight="1" x14ac:dyDescent="0.3"/>
    <row r="41" ht="14.4" hidden="1" customHeight="1" x14ac:dyDescent="0.3"/>
  </sheetData>
  <sheetProtection algorithmName="SHA-512" hashValue="FtBs518E/V6E5EY1A0tVm2LfmiX8pJQ2IUcrCrqes9f39d+5jcyXJLAesA2D8YSkQ+qoV58xwKo5+cbJDY400w==" saltValue="NmJvdvHI24QPPgO1mctq1w==" spinCount="100000" sheet="1" objects="1" scenarios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35"/>
  <sheetViews>
    <sheetView showGridLines="0" workbookViewId="0">
      <selection activeCell="C9" sqref="C9"/>
    </sheetView>
  </sheetViews>
  <sheetFormatPr baseColWidth="10" defaultColWidth="0" defaultRowHeight="14.4" zeroHeight="1" x14ac:dyDescent="0.3"/>
  <cols>
    <col min="1" max="1" width="2.77734375" style="87" customWidth="1"/>
    <col min="2" max="2" width="3.77734375" style="87" customWidth="1"/>
    <col min="3" max="3" width="32" style="87" bestFit="1" customWidth="1"/>
    <col min="4" max="4" width="54.109375" style="87" bestFit="1" customWidth="1"/>
    <col min="5" max="5" width="18" style="87" bestFit="1" customWidth="1"/>
    <col min="6" max="6" width="3.88671875" style="87" customWidth="1"/>
    <col min="7" max="7" width="2.77734375" style="87" customWidth="1"/>
    <col min="8" max="8" width="11.5546875" style="87" hidden="1" customWidth="1"/>
    <col min="9" max="9" width="0" style="87" hidden="1" customWidth="1"/>
    <col min="10" max="16384" width="11.5546875" style="87" hidden="1"/>
  </cols>
  <sheetData>
    <row r="1" spans="2:7" x14ac:dyDescent="0.3"/>
    <row r="2" spans="2:7" x14ac:dyDescent="0.3">
      <c r="B2" s="92"/>
      <c r="C2" s="92"/>
      <c r="D2" s="92"/>
      <c r="E2" s="92"/>
      <c r="F2" s="92"/>
      <c r="G2" s="80"/>
    </row>
    <row r="3" spans="2:7" x14ac:dyDescent="0.3">
      <c r="B3" s="92"/>
      <c r="C3" s="92"/>
      <c r="D3" s="92"/>
      <c r="E3" s="92"/>
      <c r="F3" s="92"/>
      <c r="G3" s="80"/>
    </row>
    <row r="4" spans="2:7" x14ac:dyDescent="0.3">
      <c r="B4" s="92"/>
      <c r="C4" s="92"/>
      <c r="D4" s="92"/>
      <c r="E4" s="92"/>
      <c r="F4" s="92"/>
      <c r="G4" s="80"/>
    </row>
    <row r="5" spans="2:7" x14ac:dyDescent="0.3">
      <c r="B5" s="92"/>
      <c r="C5" s="92"/>
      <c r="D5" s="92"/>
      <c r="E5" s="92"/>
      <c r="F5" s="92"/>
      <c r="G5" s="80"/>
    </row>
    <row r="6" spans="2:7" x14ac:dyDescent="0.3">
      <c r="B6" s="92"/>
      <c r="C6" s="92"/>
      <c r="D6" s="92"/>
      <c r="E6" s="92"/>
      <c r="F6" s="92"/>
      <c r="G6" s="80"/>
    </row>
    <row r="7" spans="2:7" x14ac:dyDescent="0.3">
      <c r="B7" s="92"/>
      <c r="C7" s="108"/>
      <c r="D7" s="108"/>
      <c r="E7" s="108"/>
      <c r="F7" s="92"/>
      <c r="G7" s="80"/>
    </row>
    <row r="8" spans="2:7" x14ac:dyDescent="0.3">
      <c r="B8" s="88"/>
      <c r="C8" s="109"/>
      <c r="D8" s="89"/>
      <c r="E8" s="89"/>
      <c r="F8" s="90"/>
      <c r="G8" s="80"/>
    </row>
    <row r="9" spans="2:7" ht="15.6" x14ac:dyDescent="0.3">
      <c r="B9" s="91"/>
      <c r="C9" s="81" t="s">
        <v>84</v>
      </c>
      <c r="D9" s="82" t="s">
        <v>87</v>
      </c>
      <c r="E9" s="82" t="s">
        <v>85</v>
      </c>
      <c r="F9" s="93"/>
      <c r="G9" s="80"/>
    </row>
    <row r="10" spans="2:7" ht="15.6" x14ac:dyDescent="0.3">
      <c r="B10" s="91"/>
      <c r="C10" s="83" t="s">
        <v>83</v>
      </c>
      <c r="D10" s="84" t="s">
        <v>198</v>
      </c>
      <c r="E10" s="84" t="s">
        <v>183</v>
      </c>
      <c r="F10" s="93"/>
      <c r="G10" s="80"/>
    </row>
    <row r="11" spans="2:7" ht="15.6" x14ac:dyDescent="0.3">
      <c r="B11" s="91"/>
      <c r="C11" s="83" t="s">
        <v>83</v>
      </c>
      <c r="D11" s="84" t="s">
        <v>199</v>
      </c>
      <c r="E11" s="84" t="s">
        <v>183</v>
      </c>
      <c r="F11" s="93"/>
      <c r="G11" s="80"/>
    </row>
    <row r="12" spans="2:7" ht="15.6" x14ac:dyDescent="0.3">
      <c r="B12" s="91"/>
      <c r="C12" s="83" t="s">
        <v>83</v>
      </c>
      <c r="D12" s="84" t="s">
        <v>200</v>
      </c>
      <c r="E12" s="85" t="s">
        <v>193</v>
      </c>
      <c r="F12" s="93"/>
      <c r="G12" s="80"/>
    </row>
    <row r="13" spans="2:7" ht="15.6" x14ac:dyDescent="0.3">
      <c r="B13" s="91"/>
      <c r="C13" s="83" t="s">
        <v>18</v>
      </c>
      <c r="D13" s="84" t="s">
        <v>201</v>
      </c>
      <c r="E13" s="85" t="s">
        <v>18</v>
      </c>
      <c r="F13" s="93"/>
      <c r="G13" s="80"/>
    </row>
    <row r="14" spans="2:7" ht="15.6" x14ac:dyDescent="0.3">
      <c r="B14" s="91"/>
      <c r="C14" s="83" t="s">
        <v>18</v>
      </c>
      <c r="D14" s="84" t="s">
        <v>202</v>
      </c>
      <c r="E14" s="85" t="s">
        <v>18</v>
      </c>
      <c r="F14" s="93"/>
      <c r="G14" s="80"/>
    </row>
    <row r="15" spans="2:7" ht="15.6" x14ac:dyDescent="0.3">
      <c r="B15" s="91"/>
      <c r="C15" s="83" t="s">
        <v>18</v>
      </c>
      <c r="D15" s="84" t="s">
        <v>203</v>
      </c>
      <c r="E15" s="85" t="s">
        <v>18</v>
      </c>
      <c r="F15" s="93"/>
      <c r="G15" s="80"/>
    </row>
    <row r="16" spans="2:7" ht="15.6" x14ac:dyDescent="0.3">
      <c r="B16" s="91"/>
      <c r="C16" s="83" t="s">
        <v>18</v>
      </c>
      <c r="D16" s="84" t="s">
        <v>204</v>
      </c>
      <c r="E16" s="85" t="s">
        <v>18</v>
      </c>
      <c r="F16" s="93"/>
      <c r="G16" s="80"/>
    </row>
    <row r="17" spans="2:7" ht="15.6" x14ac:dyDescent="0.3">
      <c r="B17" s="91"/>
      <c r="C17" s="83" t="s">
        <v>18</v>
      </c>
      <c r="D17" s="84" t="s">
        <v>206</v>
      </c>
      <c r="E17" s="85" t="s">
        <v>18</v>
      </c>
      <c r="F17" s="93"/>
      <c r="G17" s="80"/>
    </row>
    <row r="18" spans="2:7" ht="15.6" x14ac:dyDescent="0.3">
      <c r="B18" s="91"/>
      <c r="C18" s="83" t="s">
        <v>18</v>
      </c>
      <c r="D18" s="84" t="s">
        <v>205</v>
      </c>
      <c r="E18" s="85" t="s">
        <v>18</v>
      </c>
      <c r="F18" s="93"/>
      <c r="G18" s="80"/>
    </row>
    <row r="19" spans="2:7" ht="15.6" x14ac:dyDescent="0.3">
      <c r="B19" s="91"/>
      <c r="C19" s="86" t="s">
        <v>90</v>
      </c>
      <c r="D19" s="84" t="s">
        <v>207</v>
      </c>
      <c r="E19" s="85" t="s">
        <v>89</v>
      </c>
      <c r="F19" s="93"/>
      <c r="G19" s="80"/>
    </row>
    <row r="20" spans="2:7" ht="15.6" x14ac:dyDescent="0.3">
      <c r="B20" s="91"/>
      <c r="C20" s="86" t="s">
        <v>90</v>
      </c>
      <c r="D20" s="84" t="s">
        <v>208</v>
      </c>
      <c r="E20" s="85" t="s">
        <v>89</v>
      </c>
      <c r="F20" s="93"/>
      <c r="G20" s="80"/>
    </row>
    <row r="21" spans="2:7" ht="15.6" x14ac:dyDescent="0.3">
      <c r="B21" s="91"/>
      <c r="C21" s="86" t="s">
        <v>90</v>
      </c>
      <c r="D21" s="84" t="s">
        <v>209</v>
      </c>
      <c r="E21" s="85" t="s">
        <v>89</v>
      </c>
      <c r="F21" s="93"/>
      <c r="G21" s="80"/>
    </row>
    <row r="22" spans="2:7" ht="15.6" x14ac:dyDescent="0.3">
      <c r="B22" s="91"/>
      <c r="C22" s="83" t="s">
        <v>91</v>
      </c>
      <c r="D22" s="84" t="s">
        <v>210</v>
      </c>
      <c r="E22" s="85" t="s">
        <v>86</v>
      </c>
      <c r="F22" s="93"/>
      <c r="G22" s="80"/>
    </row>
    <row r="23" spans="2:7" ht="15.6" x14ac:dyDescent="0.3">
      <c r="B23" s="91"/>
      <c r="C23" s="83" t="s">
        <v>91</v>
      </c>
      <c r="D23" s="84" t="s">
        <v>211</v>
      </c>
      <c r="E23" s="85" t="s">
        <v>86</v>
      </c>
      <c r="F23" s="93"/>
      <c r="G23" s="80"/>
    </row>
    <row r="24" spans="2:7" ht="15.6" x14ac:dyDescent="0.3">
      <c r="B24" s="91"/>
      <c r="C24" s="83" t="s">
        <v>91</v>
      </c>
      <c r="D24" s="84" t="s">
        <v>197</v>
      </c>
      <c r="E24" s="85" t="s">
        <v>86</v>
      </c>
      <c r="F24" s="93"/>
      <c r="G24" s="80"/>
    </row>
    <row r="25" spans="2:7" ht="15.6" x14ac:dyDescent="0.3">
      <c r="B25" s="91"/>
      <c r="C25" s="86" t="s">
        <v>90</v>
      </c>
      <c r="D25" s="84" t="s">
        <v>195</v>
      </c>
      <c r="E25" s="85" t="s">
        <v>194</v>
      </c>
      <c r="F25" s="93"/>
      <c r="G25" s="80"/>
    </row>
    <row r="26" spans="2:7" ht="15.6" x14ac:dyDescent="0.3">
      <c r="B26" s="91"/>
      <c r="C26" s="86" t="s">
        <v>90</v>
      </c>
      <c r="D26" s="84" t="s">
        <v>196</v>
      </c>
      <c r="E26" s="85" t="s">
        <v>194</v>
      </c>
      <c r="F26" s="93"/>
      <c r="G26" s="80"/>
    </row>
    <row r="27" spans="2:7" ht="15.6" x14ac:dyDescent="0.3">
      <c r="B27" s="91"/>
      <c r="C27" s="86" t="s">
        <v>90</v>
      </c>
      <c r="D27" s="84" t="s">
        <v>215</v>
      </c>
      <c r="E27" s="85" t="s">
        <v>194</v>
      </c>
      <c r="F27" s="93"/>
      <c r="G27" s="80"/>
    </row>
    <row r="28" spans="2:7" ht="15.6" x14ac:dyDescent="0.3">
      <c r="B28" s="91"/>
      <c r="C28" s="83" t="s">
        <v>88</v>
      </c>
      <c r="D28" s="84" t="s">
        <v>213</v>
      </c>
      <c r="E28" s="85" t="s">
        <v>194</v>
      </c>
      <c r="F28" s="93"/>
      <c r="G28" s="80"/>
    </row>
    <row r="29" spans="2:7" ht="15.6" x14ac:dyDescent="0.3">
      <c r="B29" s="91"/>
      <c r="C29" s="83" t="s">
        <v>88</v>
      </c>
      <c r="D29" s="84" t="s">
        <v>212</v>
      </c>
      <c r="E29" s="85" t="s">
        <v>194</v>
      </c>
      <c r="F29" s="93"/>
      <c r="G29" s="80"/>
    </row>
    <row r="30" spans="2:7" ht="15.6" x14ac:dyDescent="0.3">
      <c r="B30" s="146"/>
      <c r="C30" s="107" t="s">
        <v>122</v>
      </c>
      <c r="D30" s="84" t="s">
        <v>121</v>
      </c>
      <c r="E30" s="85" t="s">
        <v>120</v>
      </c>
      <c r="F30" s="147"/>
    </row>
    <row r="31" spans="2:7" ht="15.6" x14ac:dyDescent="0.3">
      <c r="B31" s="146"/>
      <c r="C31" s="107" t="s">
        <v>122</v>
      </c>
      <c r="D31" s="84" t="s">
        <v>214</v>
      </c>
      <c r="E31" s="85" t="s">
        <v>120</v>
      </c>
      <c r="F31" s="147"/>
    </row>
    <row r="32" spans="2:7" x14ac:dyDescent="0.3">
      <c r="B32" s="148"/>
      <c r="C32" s="94"/>
      <c r="D32" s="94"/>
      <c r="E32" s="94"/>
      <c r="F32" s="149"/>
    </row>
    <row r="33" spans="3:5" x14ac:dyDescent="0.3">
      <c r="C33" s="92"/>
      <c r="D33" s="92"/>
      <c r="E33" s="92"/>
    </row>
    <row r="34" spans="3:5" hidden="1" x14ac:dyDescent="0.3">
      <c r="C34" s="92"/>
      <c r="D34" s="92"/>
      <c r="E34" s="92"/>
    </row>
    <row r="35" spans="3:5" hidden="1" x14ac:dyDescent="0.3">
      <c r="C35" s="92"/>
      <c r="D35" s="92"/>
      <c r="E35" s="92"/>
    </row>
  </sheetData>
  <sheetProtection algorithmName="SHA-512" hashValue="lNFAkeM/1FQi51RMbPr4Flalnw13lGtHDb7BRDMgo0ymlLVp5XLsgsmfzyi59lcE9DQHvBEDV4P+6vF9Zoanqw==" saltValue="25o9aH5I74XDJyqLgggteQ==" spinCount="100000" sheet="1" objects="1" scenarios="1" selectLockedCells="1" autoFilter="0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9"/>
  <sheetViews>
    <sheetView showGridLines="0" topLeftCell="A4" zoomScale="130" zoomScaleNormal="130" workbookViewId="0">
      <selection activeCell="D16" sqref="D16"/>
    </sheetView>
  </sheetViews>
  <sheetFormatPr baseColWidth="10" defaultColWidth="0" defaultRowHeight="14.4" customHeight="1" zeroHeight="1" x14ac:dyDescent="0.3"/>
  <cols>
    <col min="1" max="1" width="2.77734375" customWidth="1"/>
    <col min="2" max="2" width="3.77734375" customWidth="1"/>
    <col min="3" max="3" width="22.21875" bestFit="1" customWidth="1"/>
    <col min="4" max="4" width="54.44140625" bestFit="1" customWidth="1"/>
    <col min="5" max="5" width="13.88671875" customWidth="1"/>
    <col min="6" max="6" width="3.88671875" customWidth="1"/>
    <col min="7" max="7" width="2.7773437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1"/>
      <c r="C2" s="52"/>
      <c r="D2" s="52"/>
      <c r="E2" s="52"/>
      <c r="F2" s="53"/>
      <c r="G2" s="2"/>
    </row>
    <row r="3" spans="2:7" x14ac:dyDescent="0.3">
      <c r="B3" s="54"/>
      <c r="C3" s="55"/>
      <c r="D3" s="55"/>
      <c r="E3" s="55"/>
      <c r="F3" s="56"/>
      <c r="G3" s="2"/>
    </row>
    <row r="4" spans="2:7" x14ac:dyDescent="0.3">
      <c r="B4" s="54"/>
      <c r="C4" s="55"/>
      <c r="D4" s="55"/>
      <c r="E4" s="55"/>
      <c r="F4" s="56"/>
      <c r="G4" s="2"/>
    </row>
    <row r="5" spans="2:7" x14ac:dyDescent="0.3">
      <c r="B5" s="54"/>
      <c r="C5" s="55"/>
      <c r="D5" s="55"/>
      <c r="E5" s="55"/>
      <c r="F5" s="56"/>
      <c r="G5" s="2"/>
    </row>
    <row r="6" spans="2:7" x14ac:dyDescent="0.3">
      <c r="B6" s="54"/>
      <c r="C6" s="55"/>
      <c r="D6" s="55"/>
      <c r="E6" s="55"/>
      <c r="F6" s="56"/>
      <c r="G6" s="2"/>
    </row>
    <row r="7" spans="2:7" ht="15" thickBot="1" x14ac:dyDescent="0.35">
      <c r="B7" s="54"/>
      <c r="C7" s="20"/>
      <c r="D7" s="20"/>
      <c r="E7" s="20"/>
      <c r="F7" s="56"/>
      <c r="G7" s="2"/>
    </row>
    <row r="8" spans="2:7" ht="15" thickTop="1" x14ac:dyDescent="0.3">
      <c r="B8" s="54"/>
      <c r="C8" s="1"/>
      <c r="D8" s="55"/>
      <c r="E8" s="55"/>
      <c r="F8" s="56"/>
      <c r="G8" s="2"/>
    </row>
    <row r="9" spans="2:7" x14ac:dyDescent="0.3">
      <c r="B9" s="54"/>
      <c r="C9" s="59" t="s">
        <v>108</v>
      </c>
      <c r="D9" s="55"/>
      <c r="E9" s="1"/>
      <c r="F9" s="48"/>
    </row>
    <row r="10" spans="2:7" x14ac:dyDescent="0.3">
      <c r="B10" s="54"/>
      <c r="C10" s="99">
        <v>42887</v>
      </c>
      <c r="D10" s="55" t="s">
        <v>104</v>
      </c>
      <c r="E10" s="1"/>
      <c r="F10" s="48"/>
    </row>
    <row r="11" spans="2:7" x14ac:dyDescent="0.3">
      <c r="B11" s="54"/>
      <c r="C11" s="99">
        <v>43221</v>
      </c>
      <c r="D11" s="55" t="s">
        <v>104</v>
      </c>
      <c r="E11" s="1"/>
      <c r="F11" s="48"/>
    </row>
    <row r="12" spans="2:7" x14ac:dyDescent="0.3">
      <c r="B12" s="54"/>
      <c r="C12" s="99">
        <v>43252</v>
      </c>
      <c r="D12" s="55" t="s">
        <v>93</v>
      </c>
      <c r="E12" s="1"/>
      <c r="F12" s="48"/>
    </row>
    <row r="13" spans="2:7" x14ac:dyDescent="0.3">
      <c r="B13" s="54"/>
      <c r="C13" s="99"/>
      <c r="D13" s="55"/>
      <c r="E13" s="1"/>
      <c r="F13" s="48"/>
    </row>
    <row r="14" spans="2:7" x14ac:dyDescent="0.3">
      <c r="B14" s="54"/>
      <c r="C14" s="44" t="s">
        <v>92</v>
      </c>
      <c r="D14" s="55" t="s">
        <v>225</v>
      </c>
      <c r="E14" s="1"/>
      <c r="F14" s="48"/>
    </row>
    <row r="15" spans="2:7" x14ac:dyDescent="0.3">
      <c r="B15" s="54"/>
      <c r="C15" s="65" t="s">
        <v>92</v>
      </c>
      <c r="D15" s="55" t="s">
        <v>94</v>
      </c>
      <c r="E15" s="1"/>
      <c r="F15" s="48"/>
    </row>
    <row r="16" spans="2:7" x14ac:dyDescent="0.3">
      <c r="B16" s="54"/>
      <c r="C16" s="60" t="s">
        <v>92</v>
      </c>
      <c r="D16" s="55" t="s">
        <v>95</v>
      </c>
      <c r="E16" s="1"/>
      <c r="F16" s="48"/>
    </row>
    <row r="17" spans="2:7" x14ac:dyDescent="0.3">
      <c r="B17" s="54"/>
      <c r="C17" s="55"/>
      <c r="D17" s="55"/>
      <c r="E17" s="1"/>
      <c r="F17" s="48"/>
    </row>
    <row r="18" spans="2:7" x14ac:dyDescent="0.3">
      <c r="B18" s="54"/>
      <c r="C18" s="55"/>
      <c r="D18" s="55"/>
      <c r="E18" s="1"/>
      <c r="F18" s="48"/>
    </row>
    <row r="19" spans="2:7" x14ac:dyDescent="0.3">
      <c r="B19" s="57"/>
      <c r="C19" s="58"/>
      <c r="D19" s="58"/>
      <c r="E19" s="49"/>
      <c r="F19" s="50"/>
    </row>
    <row r="20" spans="2:7" x14ac:dyDescent="0.3">
      <c r="B20" s="55"/>
      <c r="C20" s="55"/>
      <c r="D20" s="55"/>
      <c r="E20" s="1"/>
      <c r="F20" s="1"/>
    </row>
    <row r="21" spans="2:7" hidden="1" x14ac:dyDescent="0.3">
      <c r="B21" s="55"/>
      <c r="C21" s="55"/>
      <c r="D21" s="55"/>
      <c r="E21" s="1"/>
      <c r="F21" s="1"/>
    </row>
    <row r="22" spans="2:7" hidden="1" x14ac:dyDescent="0.3">
      <c r="B22" s="55"/>
      <c r="C22" s="55"/>
      <c r="D22" s="55"/>
      <c r="E22" s="1"/>
      <c r="F22" s="1"/>
    </row>
    <row r="23" spans="2:7" hidden="1" x14ac:dyDescent="0.3">
      <c r="B23" s="55"/>
      <c r="C23" s="55"/>
      <c r="D23" s="55"/>
      <c r="E23" s="1"/>
      <c r="F23" s="1"/>
    </row>
    <row r="24" spans="2:7" hidden="1" x14ac:dyDescent="0.3">
      <c r="B24" s="55"/>
      <c r="C24" s="55"/>
      <c r="D24" s="55"/>
      <c r="E24" s="1"/>
      <c r="F24" s="1"/>
    </row>
    <row r="25" spans="2:7" hidden="1" x14ac:dyDescent="0.3">
      <c r="B25" s="55"/>
      <c r="C25" s="55"/>
      <c r="D25" s="55"/>
      <c r="E25" s="55"/>
      <c r="F25" s="55"/>
      <c r="G25" s="2"/>
    </row>
    <row r="26" spans="2:7" hidden="1" x14ac:dyDescent="0.3">
      <c r="B26" s="55"/>
      <c r="C26" s="55"/>
      <c r="D26" s="55"/>
      <c r="E26" s="55"/>
      <c r="F26" s="55"/>
      <c r="G26" s="2"/>
    </row>
    <row r="27" spans="2:7" hidden="1" x14ac:dyDescent="0.3">
      <c r="B27" s="55"/>
      <c r="C27" s="55"/>
      <c r="D27" s="55"/>
      <c r="E27" s="55"/>
      <c r="F27" s="55"/>
      <c r="G27" s="2"/>
    </row>
    <row r="28" spans="2:7" hidden="1" x14ac:dyDescent="0.3">
      <c r="B28" s="55"/>
      <c r="C28" s="55"/>
      <c r="D28" s="55"/>
      <c r="E28" s="55"/>
      <c r="F28" s="55"/>
      <c r="G28" s="2"/>
    </row>
    <row r="29" spans="2:7" hidden="1" x14ac:dyDescent="0.3">
      <c r="B29" s="55"/>
      <c r="C29" s="55"/>
      <c r="D29" s="55"/>
      <c r="E29" s="55"/>
      <c r="F29" s="55"/>
      <c r="G29" s="2"/>
    </row>
  </sheetData>
  <sheetProtection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Y77"/>
  <sheetViews>
    <sheetView showGridLines="0" zoomScale="70" zoomScaleNormal="70" workbookViewId="0">
      <pane xSplit="3" ySplit="8" topLeftCell="D9" activePane="bottomRight" state="frozen"/>
      <selection pane="topRight" activeCell="D1" sqref="D1"/>
      <selection pane="bottomLeft" activeCell="A7" sqref="A7"/>
      <selection pane="bottomRight" activeCell="B6" sqref="B6:C6"/>
    </sheetView>
  </sheetViews>
  <sheetFormatPr baseColWidth="10" defaultColWidth="0" defaultRowHeight="14.4" x14ac:dyDescent="0.3"/>
  <cols>
    <col min="1" max="1" width="3.88671875" style="22" customWidth="1"/>
    <col min="2" max="2" width="17.33203125" style="22" customWidth="1"/>
    <col min="3" max="3" width="71.21875" style="22" customWidth="1"/>
    <col min="4" max="4" width="13.77734375" style="22" bestFit="1" customWidth="1"/>
    <col min="5" max="5" width="11.5546875" style="150" customWidth="1"/>
    <col min="6" max="6" width="5.21875" style="22" bestFit="1" customWidth="1"/>
    <col min="7" max="7" width="32.6640625" style="22" bestFit="1" customWidth="1"/>
    <col min="8" max="8" width="10.5546875" style="22" bestFit="1" customWidth="1"/>
    <col min="9" max="9" width="10.44140625" style="22" customWidth="1"/>
    <col min="10" max="10" width="11.88671875" style="22" bestFit="1" customWidth="1"/>
    <col min="11" max="11" width="11.77734375" style="22" customWidth="1"/>
    <col min="12" max="12" width="14.109375" style="22" bestFit="1" customWidth="1"/>
    <col min="13" max="13" width="10.6640625" style="22" customWidth="1"/>
    <col min="14" max="14" width="11.5546875" style="22" customWidth="1"/>
    <col min="15" max="25" width="0" style="22" hidden="1" customWidth="1"/>
    <col min="26" max="16384" width="11.5546875" style="22" hidden="1"/>
  </cols>
  <sheetData>
    <row r="2" spans="2:13" ht="15.6" x14ac:dyDescent="0.3">
      <c r="C2" s="23" t="s">
        <v>2</v>
      </c>
    </row>
    <row r="3" spans="2:13" ht="15.6" customHeight="1" x14ac:dyDescent="0.3">
      <c r="C3" s="23" t="s">
        <v>1</v>
      </c>
    </row>
    <row r="4" spans="2:13" ht="15.6" customHeight="1" thickBot="1" x14ac:dyDescent="0.35">
      <c r="B4" s="24"/>
      <c r="C4" s="25" t="s">
        <v>3</v>
      </c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3" ht="16.2" thickTop="1" x14ac:dyDescent="0.3">
      <c r="B5" s="26"/>
      <c r="C5" s="27"/>
      <c r="D5" s="3"/>
    </row>
    <row r="6" spans="2:13" x14ac:dyDescent="0.3">
      <c r="B6" s="337" t="s">
        <v>28</v>
      </c>
      <c r="C6" s="338"/>
      <c r="D6" s="3"/>
      <c r="F6" s="337" t="s">
        <v>96</v>
      </c>
      <c r="G6" s="339"/>
      <c r="H6" s="339"/>
      <c r="I6" s="339"/>
      <c r="J6" s="339"/>
      <c r="K6" s="339"/>
      <c r="L6" s="339"/>
      <c r="M6" s="338"/>
    </row>
    <row r="8" spans="2:13" x14ac:dyDescent="0.3">
      <c r="B8" s="4" t="s">
        <v>4</v>
      </c>
      <c r="C8" s="4" t="s">
        <v>5</v>
      </c>
      <c r="D8" s="5">
        <v>43281</v>
      </c>
      <c r="F8" s="340" t="s">
        <v>39</v>
      </c>
      <c r="G8" s="341"/>
      <c r="H8" s="21">
        <v>42916</v>
      </c>
      <c r="I8" s="21">
        <v>43250</v>
      </c>
      <c r="J8" s="21">
        <v>43281</v>
      </c>
      <c r="K8" s="21" t="s">
        <v>40</v>
      </c>
      <c r="L8" s="21" t="s">
        <v>41</v>
      </c>
      <c r="M8" s="21" t="s">
        <v>42</v>
      </c>
    </row>
    <row r="9" spans="2:13" x14ac:dyDescent="0.3">
      <c r="B9" s="28">
        <v>300000</v>
      </c>
      <c r="C9" s="29" t="s">
        <v>6</v>
      </c>
      <c r="D9" s="6">
        <v>2487006.8000000003</v>
      </c>
      <c r="E9" s="150">
        <v>31</v>
      </c>
      <c r="F9" s="61">
        <v>1</v>
      </c>
      <c r="G9" s="62" t="s">
        <v>58</v>
      </c>
      <c r="H9" s="70">
        <v>62665.84</v>
      </c>
      <c r="I9" s="70">
        <v>67223.649999999994</v>
      </c>
      <c r="J9" s="70">
        <v>73193.17</v>
      </c>
      <c r="K9" s="63">
        <v>0.16799152456904753</v>
      </c>
      <c r="L9" s="63">
        <v>8.8800890757940065E-2</v>
      </c>
      <c r="M9" s="64">
        <v>0.25252691068493804</v>
      </c>
    </row>
    <row r="10" spans="2:13" x14ac:dyDescent="0.3">
      <c r="B10" s="28">
        <v>400000</v>
      </c>
      <c r="C10" s="29" t="s">
        <v>7</v>
      </c>
      <c r="D10" s="6">
        <v>969422.51</v>
      </c>
      <c r="E10" s="150">
        <v>22</v>
      </c>
      <c r="F10" s="61">
        <v>2</v>
      </c>
      <c r="G10" s="62" t="s">
        <v>62</v>
      </c>
      <c r="H10" s="70">
        <v>38629.410000000003</v>
      </c>
      <c r="I10" s="70">
        <v>36149.58</v>
      </c>
      <c r="J10" s="70">
        <v>40042.699999999997</v>
      </c>
      <c r="K10" s="63">
        <v>3.6585855181324067E-2</v>
      </c>
      <c r="L10" s="63">
        <v>0.10769475053375444</v>
      </c>
      <c r="M10" s="64">
        <v>0.13815304524293412</v>
      </c>
    </row>
    <row r="11" spans="2:13" x14ac:dyDescent="0.3">
      <c r="B11" s="28">
        <v>411500</v>
      </c>
      <c r="C11" s="30" t="s">
        <v>8</v>
      </c>
      <c r="D11" s="6">
        <v>751171.93000000017</v>
      </c>
      <c r="E11" s="150">
        <v>24</v>
      </c>
      <c r="F11" s="61">
        <v>3</v>
      </c>
      <c r="G11" s="62" t="s">
        <v>78</v>
      </c>
      <c r="H11" s="70">
        <v>30190.560000000001</v>
      </c>
      <c r="I11" s="70">
        <v>27203.75</v>
      </c>
      <c r="J11" s="70">
        <v>32192.43</v>
      </c>
      <c r="K11" s="63">
        <v>6.6307812773264141E-2</v>
      </c>
      <c r="L11" s="63">
        <v>0.18338207048660582</v>
      </c>
      <c r="M11" s="64">
        <v>0.11106849034330826</v>
      </c>
    </row>
    <row r="12" spans="2:13" x14ac:dyDescent="0.3">
      <c r="B12" s="31">
        <v>414000</v>
      </c>
      <c r="C12" s="32" t="s">
        <v>9</v>
      </c>
      <c r="D12" s="7">
        <v>48780.450000000004</v>
      </c>
      <c r="E12" s="98">
        <v>16</v>
      </c>
      <c r="F12" s="61">
        <v>4</v>
      </c>
      <c r="G12" s="62" t="s">
        <v>57</v>
      </c>
      <c r="H12" s="70">
        <v>21012.1</v>
      </c>
      <c r="I12" s="70">
        <v>17885.14</v>
      </c>
      <c r="J12" s="70">
        <v>21740</v>
      </c>
      <c r="K12" s="63">
        <v>3.464194440346291E-2</v>
      </c>
      <c r="L12" s="63">
        <v>0.21553423680217221</v>
      </c>
      <c r="M12" s="64">
        <v>7.500611106597177E-2</v>
      </c>
    </row>
    <row r="13" spans="2:13" x14ac:dyDescent="0.3">
      <c r="B13" s="28">
        <v>415500</v>
      </c>
      <c r="C13" s="30" t="s">
        <v>10</v>
      </c>
      <c r="D13" s="6">
        <v>67134.790000000008</v>
      </c>
      <c r="E13" s="98">
        <v>42</v>
      </c>
      <c r="F13" s="61">
        <v>6</v>
      </c>
      <c r="G13" s="62" t="s">
        <v>59</v>
      </c>
      <c r="H13" s="70">
        <v>21144.55</v>
      </c>
      <c r="I13" s="70">
        <v>17167.93</v>
      </c>
      <c r="J13" s="70">
        <v>20548.36</v>
      </c>
      <c r="K13" s="63">
        <v>-2.8195918097098205E-2</v>
      </c>
      <c r="L13" s="63">
        <v>0.19690376183966274</v>
      </c>
      <c r="M13" s="64">
        <v>7.0894782538342763E-2</v>
      </c>
    </row>
    <row r="14" spans="2:13" x14ac:dyDescent="0.3">
      <c r="B14" s="31">
        <v>419500</v>
      </c>
      <c r="C14" s="32" t="s">
        <v>11</v>
      </c>
      <c r="D14" s="7">
        <v>18324.669999999995</v>
      </c>
      <c r="E14" s="98">
        <v>21</v>
      </c>
      <c r="F14" s="61">
        <v>5</v>
      </c>
      <c r="G14" s="62" t="s">
        <v>61</v>
      </c>
      <c r="H14" s="70">
        <v>15526.53</v>
      </c>
      <c r="I14" s="70">
        <v>17322.37</v>
      </c>
      <c r="J14" s="70">
        <v>17317.38</v>
      </c>
      <c r="K14" s="63">
        <v>0.11534129003711713</v>
      </c>
      <c r="L14" s="63">
        <v>-2.8806681764670383E-4</v>
      </c>
      <c r="M14" s="64">
        <v>5.9747439174408383E-2</v>
      </c>
    </row>
    <row r="15" spans="2:13" x14ac:dyDescent="0.3">
      <c r="B15" s="33"/>
      <c r="C15" s="34" t="s">
        <v>12</v>
      </c>
      <c r="D15" s="8">
        <v>31354.37</v>
      </c>
      <c r="E15" s="98">
        <v>3</v>
      </c>
      <c r="F15" s="61">
        <v>8</v>
      </c>
      <c r="G15" s="62" t="s">
        <v>63</v>
      </c>
      <c r="H15" s="70">
        <v>12086.46</v>
      </c>
      <c r="I15" s="70">
        <v>14296.72</v>
      </c>
      <c r="J15" s="70">
        <v>17013.740000000002</v>
      </c>
      <c r="K15" s="63">
        <v>0.40766940857786338</v>
      </c>
      <c r="L15" s="63">
        <v>0.19004498934021252</v>
      </c>
      <c r="M15" s="64">
        <v>5.8699837722519167E-2</v>
      </c>
    </row>
    <row r="16" spans="2:13" x14ac:dyDescent="0.3">
      <c r="B16" s="33"/>
      <c r="C16" s="35" t="s">
        <v>13</v>
      </c>
      <c r="D16" s="8">
        <v>59216.81</v>
      </c>
      <c r="E16" s="98">
        <v>12</v>
      </c>
      <c r="F16" s="61">
        <v>7</v>
      </c>
      <c r="G16" s="62" t="s">
        <v>73</v>
      </c>
      <c r="H16" s="70">
        <v>16140.32</v>
      </c>
      <c r="I16" s="70">
        <v>14923.18</v>
      </c>
      <c r="J16" s="70">
        <v>16175.55</v>
      </c>
      <c r="K16" s="63">
        <v>2.1827324365315537E-3</v>
      </c>
      <c r="L16" s="63">
        <v>8.3921121369574081E-2</v>
      </c>
      <c r="M16" s="64">
        <v>5.5807962274755277E-2</v>
      </c>
    </row>
    <row r="17" spans="2:13" x14ac:dyDescent="0.3">
      <c r="B17" s="33"/>
      <c r="C17" s="36" t="s">
        <v>14</v>
      </c>
      <c r="D17" s="8">
        <v>957658.35</v>
      </c>
      <c r="E17" s="98">
        <v>7</v>
      </c>
      <c r="F17" s="61">
        <v>9</v>
      </c>
      <c r="G17" s="62" t="s">
        <v>68</v>
      </c>
      <c r="H17" s="70">
        <v>15037.93</v>
      </c>
      <c r="I17" s="70">
        <v>9977.48</v>
      </c>
      <c r="J17" s="70">
        <v>13282.46</v>
      </c>
      <c r="K17" s="63">
        <v>-0.11673614653080588</v>
      </c>
      <c r="L17" s="63">
        <v>0.33124396140107515</v>
      </c>
      <c r="M17" s="64">
        <v>4.58263877639985E-2</v>
      </c>
    </row>
    <row r="18" spans="2:13" x14ac:dyDescent="0.3">
      <c r="B18" s="33"/>
      <c r="C18" s="36" t="s">
        <v>15</v>
      </c>
      <c r="D18" s="8">
        <v>11171.739999999956</v>
      </c>
      <c r="E18" s="98">
        <v>20</v>
      </c>
      <c r="F18" s="61">
        <v>10</v>
      </c>
      <c r="G18" s="62" t="s">
        <v>60</v>
      </c>
      <c r="H18" s="70">
        <v>9282.25</v>
      </c>
      <c r="I18" s="70">
        <v>7556.52</v>
      </c>
      <c r="J18" s="70">
        <v>7963.67</v>
      </c>
      <c r="K18" s="63">
        <v>-0.1420539201163511</v>
      </c>
      <c r="L18" s="63">
        <v>5.3880622297036052E-2</v>
      </c>
      <c r="M18" s="64">
        <v>2.7475801127541281E-2</v>
      </c>
    </row>
    <row r="19" spans="2:13" x14ac:dyDescent="0.3">
      <c r="B19" s="33">
        <v>500000</v>
      </c>
      <c r="C19" s="36" t="s">
        <v>16</v>
      </c>
      <c r="D19" s="8">
        <v>680649.21000000008</v>
      </c>
      <c r="E19" s="98">
        <v>25</v>
      </c>
      <c r="F19" s="61">
        <v>11</v>
      </c>
      <c r="G19" s="62" t="s">
        <v>66</v>
      </c>
      <c r="H19" s="70">
        <v>7798.78</v>
      </c>
      <c r="I19" s="70">
        <v>5944.01</v>
      </c>
      <c r="J19" s="70">
        <v>6746.29</v>
      </c>
      <c r="K19" s="63">
        <v>-0.1349557238439858</v>
      </c>
      <c r="L19" s="63">
        <v>0.1349728550254794</v>
      </c>
      <c r="M19" s="64">
        <v>2.3275665916433059E-2</v>
      </c>
    </row>
    <row r="20" spans="2:13" x14ac:dyDescent="0.3">
      <c r="B20" s="28">
        <v>510000</v>
      </c>
      <c r="C20" s="37" t="s">
        <v>17</v>
      </c>
      <c r="D20" s="6">
        <v>547493.03000000014</v>
      </c>
      <c r="E20" s="98">
        <v>23</v>
      </c>
      <c r="F20" s="61">
        <v>12</v>
      </c>
      <c r="G20" s="62" t="s">
        <v>216</v>
      </c>
      <c r="H20" s="70">
        <v>8211.19</v>
      </c>
      <c r="I20" s="70">
        <v>4717.04</v>
      </c>
      <c r="J20" s="70">
        <v>5831</v>
      </c>
      <c r="K20" s="63">
        <v>-0.28987150461747935</v>
      </c>
      <c r="L20" s="63">
        <v>0.2361565727659718</v>
      </c>
      <c r="M20" s="64">
        <v>2.0117784435403928E-2</v>
      </c>
    </row>
    <row r="21" spans="2:13" x14ac:dyDescent="0.3">
      <c r="B21" s="31">
        <v>511500</v>
      </c>
      <c r="C21" s="32" t="s">
        <v>18</v>
      </c>
      <c r="D21" s="7">
        <v>56036.169999999991</v>
      </c>
      <c r="E21" s="98">
        <v>39</v>
      </c>
      <c r="F21" s="61">
        <v>13</v>
      </c>
      <c r="G21" s="62" t="s">
        <v>64</v>
      </c>
      <c r="H21" s="70">
        <v>3497.27</v>
      </c>
      <c r="I21" s="70">
        <v>4010.16</v>
      </c>
      <c r="J21" s="70">
        <v>4909.1000000000004</v>
      </c>
      <c r="K21" s="63">
        <v>0.40369488200796622</v>
      </c>
      <c r="L21" s="63">
        <v>0.2241656193269097</v>
      </c>
      <c r="M21" s="64">
        <v>1.6937097508461917E-2</v>
      </c>
    </row>
    <row r="22" spans="2:13" x14ac:dyDescent="0.3">
      <c r="B22" s="28">
        <v>512000</v>
      </c>
      <c r="C22" s="30" t="s">
        <v>19</v>
      </c>
      <c r="D22" s="6">
        <v>222226.42</v>
      </c>
      <c r="E22" s="98">
        <v>34</v>
      </c>
      <c r="F22" s="61">
        <v>14</v>
      </c>
      <c r="G22" s="62" t="s">
        <v>74</v>
      </c>
      <c r="H22" s="70">
        <v>3662.91</v>
      </c>
      <c r="I22" s="70">
        <v>2952.61</v>
      </c>
      <c r="J22" s="70">
        <v>3485</v>
      </c>
      <c r="K22" s="63">
        <v>-4.8570671952081756E-2</v>
      </c>
      <c r="L22" s="63">
        <v>0.18031165646665159</v>
      </c>
      <c r="M22" s="64">
        <v>1.2023748715037334E-2</v>
      </c>
    </row>
    <row r="23" spans="2:13" x14ac:dyDescent="0.3">
      <c r="B23" s="31">
        <v>513000</v>
      </c>
      <c r="C23" s="32" t="s">
        <v>20</v>
      </c>
      <c r="D23" s="7">
        <v>31064.469999999998</v>
      </c>
      <c r="E23" s="98">
        <v>59</v>
      </c>
      <c r="F23" s="61">
        <v>15</v>
      </c>
      <c r="G23" s="62" t="s">
        <v>69</v>
      </c>
      <c r="H23" s="70">
        <v>2560.62</v>
      </c>
      <c r="I23" s="70">
        <v>2757</v>
      </c>
      <c r="J23" s="70">
        <v>3251.82</v>
      </c>
      <c r="K23" s="63">
        <v>0.26993462520795752</v>
      </c>
      <c r="L23" s="63">
        <v>0.17947769314472262</v>
      </c>
      <c r="M23" s="64">
        <v>1.1219244346207375E-2</v>
      </c>
    </row>
    <row r="24" spans="2:13" x14ac:dyDescent="0.3">
      <c r="B24" s="28">
        <v>514000</v>
      </c>
      <c r="C24" s="30" t="s">
        <v>21</v>
      </c>
      <c r="D24" s="6">
        <v>20450.099999999995</v>
      </c>
      <c r="E24" s="98">
        <v>40</v>
      </c>
      <c r="F24" s="61">
        <v>16</v>
      </c>
      <c r="G24" s="62" t="s">
        <v>72</v>
      </c>
      <c r="H24" s="70">
        <v>1281.44</v>
      </c>
      <c r="I24" s="70">
        <v>2456.41</v>
      </c>
      <c r="J24" s="70">
        <v>2391.91</v>
      </c>
      <c r="K24" s="63">
        <v>0.86657978524160306</v>
      </c>
      <c r="L24" s="63">
        <v>-2.6257831550921873E-2</v>
      </c>
      <c r="M24" s="64">
        <v>8.2524317902395831E-3</v>
      </c>
    </row>
    <row r="25" spans="2:13" x14ac:dyDescent="0.3">
      <c r="B25" s="28">
        <v>514500</v>
      </c>
      <c r="C25" s="30" t="s">
        <v>109</v>
      </c>
      <c r="D25" s="6">
        <v>20838.780000000002</v>
      </c>
      <c r="E25" s="98">
        <v>64</v>
      </c>
      <c r="F25" s="67">
        <v>27</v>
      </c>
      <c r="G25" s="66" t="s">
        <v>242</v>
      </c>
      <c r="H25" s="70">
        <v>0</v>
      </c>
      <c r="I25" s="70">
        <v>0</v>
      </c>
      <c r="J25" s="70">
        <v>1662.17</v>
      </c>
      <c r="K25" s="63" t="s">
        <v>229</v>
      </c>
      <c r="L25" s="63" t="s">
        <v>229</v>
      </c>
      <c r="M25" s="64">
        <v>5.7347243620297292E-3</v>
      </c>
    </row>
    <row r="26" spans="2:13" x14ac:dyDescent="0.3">
      <c r="B26" s="28">
        <v>515000</v>
      </c>
      <c r="C26" s="30" t="s">
        <v>110</v>
      </c>
      <c r="D26" s="6">
        <v>4080.87</v>
      </c>
      <c r="E26" s="98">
        <v>6</v>
      </c>
      <c r="F26" s="61">
        <v>18</v>
      </c>
      <c r="G26" s="62" t="s">
        <v>70</v>
      </c>
      <c r="H26" s="70">
        <v>722.75</v>
      </c>
      <c r="I26" s="70">
        <v>913.49</v>
      </c>
      <c r="J26" s="70">
        <v>1137.93</v>
      </c>
      <c r="K26" s="63">
        <v>0.57444482877896941</v>
      </c>
      <c r="L26" s="63">
        <v>0.24569508150061847</v>
      </c>
      <c r="M26" s="64">
        <v>3.9260213415501961E-3</v>
      </c>
    </row>
    <row r="27" spans="2:13" x14ac:dyDescent="0.3">
      <c r="B27" s="28">
        <v>515500</v>
      </c>
      <c r="C27" s="30" t="s">
        <v>111</v>
      </c>
      <c r="D27" s="6">
        <v>4521.8899999999994</v>
      </c>
      <c r="E27" s="98">
        <v>18</v>
      </c>
      <c r="F27" s="61">
        <v>17</v>
      </c>
      <c r="G27" s="62" t="s">
        <v>67</v>
      </c>
      <c r="H27" s="70">
        <v>2046.01</v>
      </c>
      <c r="I27" s="70">
        <v>1027.68</v>
      </c>
      <c r="J27" s="70">
        <v>1093.32</v>
      </c>
      <c r="K27" s="63">
        <v>-0.46563311029760368</v>
      </c>
      <c r="L27" s="63">
        <v>6.3872022419430019E-2</v>
      </c>
      <c r="M27" s="64">
        <v>3.772110457711511E-3</v>
      </c>
    </row>
    <row r="28" spans="2:13" x14ac:dyDescent="0.3">
      <c r="B28" s="28">
        <v>516000</v>
      </c>
      <c r="C28" s="30" t="s">
        <v>112</v>
      </c>
      <c r="D28" s="6">
        <v>10257.370000000001</v>
      </c>
      <c r="E28" s="98">
        <v>38</v>
      </c>
      <c r="F28" s="61">
        <v>19</v>
      </c>
      <c r="G28" s="62" t="s">
        <v>71</v>
      </c>
      <c r="H28" s="70">
        <v>272.20999999999998</v>
      </c>
      <c r="I28" s="70">
        <v>612.36</v>
      </c>
      <c r="J28" s="70">
        <v>468.37</v>
      </c>
      <c r="K28" s="63">
        <v>0.72062010947430299</v>
      </c>
      <c r="L28" s="63">
        <v>-0.23513946044810241</v>
      </c>
      <c r="M28" s="64">
        <v>1.6159435252975712E-3</v>
      </c>
    </row>
    <row r="29" spans="2:13" x14ac:dyDescent="0.3">
      <c r="B29" s="28">
        <v>516600</v>
      </c>
      <c r="C29" s="30" t="s">
        <v>10</v>
      </c>
      <c r="D29" s="6">
        <v>46969.03</v>
      </c>
      <c r="E29" s="98">
        <v>4</v>
      </c>
      <c r="F29" s="61">
        <v>20</v>
      </c>
      <c r="G29" s="62" t="s">
        <v>217</v>
      </c>
      <c r="H29" s="70">
        <v>2068.52</v>
      </c>
      <c r="I29" s="70">
        <v>336.95</v>
      </c>
      <c r="J29" s="70">
        <v>398.78</v>
      </c>
      <c r="K29" s="63">
        <v>-0.80721482025796221</v>
      </c>
      <c r="L29" s="63">
        <v>0.18349903546520241</v>
      </c>
      <c r="M29" s="64">
        <v>1.3758480667381886E-3</v>
      </c>
    </row>
    <row r="30" spans="2:13" x14ac:dyDescent="0.3">
      <c r="B30" s="28">
        <v>517000</v>
      </c>
      <c r="C30" s="30" t="s">
        <v>113</v>
      </c>
      <c r="D30" s="6">
        <v>8916.380000000001</v>
      </c>
      <c r="E30" s="98">
        <v>60</v>
      </c>
      <c r="F30" s="67">
        <v>21</v>
      </c>
      <c r="G30" s="66" t="s">
        <v>81</v>
      </c>
      <c r="H30" s="70">
        <v>-1588.27</v>
      </c>
      <c r="I30" s="70">
        <v>-276.85000000000002</v>
      </c>
      <c r="J30" s="70">
        <v>-193.96</v>
      </c>
      <c r="K30" s="63">
        <v>0.87787970559161854</v>
      </c>
      <c r="L30" s="63">
        <v>0.29940400939136724</v>
      </c>
      <c r="M30" s="64">
        <v>-6.6918975631811799E-4</v>
      </c>
    </row>
    <row r="31" spans="2:13" x14ac:dyDescent="0.3">
      <c r="B31" s="28">
        <v>517500</v>
      </c>
      <c r="C31" s="30" t="s">
        <v>114</v>
      </c>
      <c r="D31" s="6">
        <v>5225.9000000000005</v>
      </c>
      <c r="E31" s="98">
        <v>61</v>
      </c>
      <c r="F31" s="67">
        <v>22</v>
      </c>
      <c r="G31" s="66" t="s">
        <v>226</v>
      </c>
      <c r="H31" s="70">
        <v>-526.09</v>
      </c>
      <c r="I31" s="70">
        <v>-374.75</v>
      </c>
      <c r="J31" s="70">
        <v>-391.55</v>
      </c>
      <c r="K31" s="63">
        <v>0.25573571061985589</v>
      </c>
      <c r="L31" s="63">
        <v>-4.4829886591060797E-2</v>
      </c>
      <c r="M31" s="64">
        <v>-1.3509035321012533E-3</v>
      </c>
    </row>
    <row r="32" spans="2:13" x14ac:dyDescent="0.3">
      <c r="B32" s="28">
        <v>518000</v>
      </c>
      <c r="C32" s="30" t="s">
        <v>115</v>
      </c>
      <c r="D32" s="6">
        <v>11368.650000000001</v>
      </c>
      <c r="E32" s="98">
        <v>62</v>
      </c>
      <c r="F32" s="67">
        <v>23</v>
      </c>
      <c r="G32" s="66" t="s">
        <v>159</v>
      </c>
      <c r="H32" s="70">
        <v>-220.96</v>
      </c>
      <c r="I32" s="70">
        <v>-403.52</v>
      </c>
      <c r="J32" s="70">
        <v>-416.59</v>
      </c>
      <c r="K32" s="63">
        <v>-0.88536386676321488</v>
      </c>
      <c r="L32" s="63">
        <v>-3.2389968279143533E-2</v>
      </c>
      <c r="M32" s="64">
        <v>-1.4372951154081499E-3</v>
      </c>
    </row>
    <row r="33" spans="2:13" ht="13.8" customHeight="1" x14ac:dyDescent="0.3">
      <c r="B33" s="31">
        <v>519000</v>
      </c>
      <c r="C33" s="32" t="s">
        <v>11</v>
      </c>
      <c r="D33" s="7">
        <v>83333.25</v>
      </c>
      <c r="E33" s="98">
        <v>33</v>
      </c>
      <c r="F33" s="43">
        <v>24</v>
      </c>
      <c r="G33" s="44" t="s">
        <v>65</v>
      </c>
      <c r="H33" s="45">
        <v>6678.91</v>
      </c>
      <c r="I33" s="45">
        <v>4450.2700000000004</v>
      </c>
      <c r="J33" s="45">
        <v>0</v>
      </c>
      <c r="K33" s="333">
        <v>-1</v>
      </c>
      <c r="L33" s="333">
        <v>-1</v>
      </c>
      <c r="M33" s="47">
        <v>0</v>
      </c>
    </row>
    <row r="34" spans="2:13" x14ac:dyDescent="0.3">
      <c r="B34" s="28">
        <v>570000</v>
      </c>
      <c r="C34" s="37" t="s">
        <v>22</v>
      </c>
      <c r="D34" s="6">
        <v>136602.94</v>
      </c>
      <c r="E34" s="98">
        <v>58</v>
      </c>
      <c r="F34" s="43">
        <v>25</v>
      </c>
      <c r="G34" s="44" t="s">
        <v>76</v>
      </c>
      <c r="H34" s="45">
        <v>660.99</v>
      </c>
      <c r="I34" s="45">
        <v>-615.5</v>
      </c>
      <c r="J34" s="45">
        <v>0</v>
      </c>
      <c r="K34" s="333">
        <v>-1</v>
      </c>
      <c r="L34" s="333">
        <v>-1</v>
      </c>
      <c r="M34" s="47">
        <v>0</v>
      </c>
    </row>
    <row r="35" spans="2:13" x14ac:dyDescent="0.3">
      <c r="B35" s="33"/>
      <c r="C35" s="34" t="s">
        <v>23</v>
      </c>
      <c r="D35" s="8">
        <v>4843.7000000000226</v>
      </c>
      <c r="E35" s="98">
        <v>63</v>
      </c>
      <c r="F35" s="300">
        <v>26</v>
      </c>
      <c r="G35" s="301" t="s">
        <v>160</v>
      </c>
      <c r="H35" s="302">
        <v>-1151.69</v>
      </c>
      <c r="I35" s="302">
        <v>-1543.3</v>
      </c>
      <c r="J35" s="302">
        <v>0</v>
      </c>
      <c r="K35" s="303">
        <v>-1</v>
      </c>
      <c r="L35" s="303">
        <v>-1</v>
      </c>
      <c r="M35" s="304">
        <v>0</v>
      </c>
    </row>
    <row r="36" spans="2:13" x14ac:dyDescent="0.3">
      <c r="B36" s="33"/>
      <c r="C36" s="35" t="s">
        <v>24</v>
      </c>
      <c r="D36" s="8">
        <v>17356.830000000002</v>
      </c>
      <c r="F36" s="306" t="s">
        <v>77</v>
      </c>
      <c r="G36" s="307"/>
      <c r="H36" s="69">
        <v>270350.63999999996</v>
      </c>
      <c r="I36" s="69">
        <v>252835.61</v>
      </c>
      <c r="J36" s="69">
        <v>289843.04999999987</v>
      </c>
      <c r="K36" s="96">
        <v>7.2100476625466481E-2</v>
      </c>
      <c r="L36" s="96">
        <v>0.14636957191275357</v>
      </c>
      <c r="M36" s="96">
        <v>1.0000000000000004</v>
      </c>
    </row>
    <row r="37" spans="2:13" x14ac:dyDescent="0.3">
      <c r="B37" s="33"/>
      <c r="C37" s="36" t="s">
        <v>25</v>
      </c>
      <c r="D37" s="8">
        <v>136006.86000000002</v>
      </c>
      <c r="I37" s="22" t="s">
        <v>234</v>
      </c>
      <c r="M37" s="272" t="s">
        <v>224</v>
      </c>
    </row>
    <row r="38" spans="2:13" x14ac:dyDescent="0.3">
      <c r="B38" s="28">
        <v>590000</v>
      </c>
      <c r="C38" s="29" t="s">
        <v>26</v>
      </c>
      <c r="D38" s="6">
        <v>289843.04999999987</v>
      </c>
      <c r="H38" s="282"/>
      <c r="M38" s="270" t="s">
        <v>43</v>
      </c>
    </row>
    <row r="39" spans="2:13" x14ac:dyDescent="0.3">
      <c r="B39" s="288" t="s">
        <v>224</v>
      </c>
      <c r="C39" s="26"/>
      <c r="M39" s="271" t="s">
        <v>237</v>
      </c>
    </row>
    <row r="40" spans="2:13" x14ac:dyDescent="0.3">
      <c r="B40" s="288" t="s">
        <v>43</v>
      </c>
      <c r="C40" s="170"/>
      <c r="M40" s="285" t="s">
        <v>238</v>
      </c>
    </row>
    <row r="41" spans="2:13" x14ac:dyDescent="0.3">
      <c r="B41" s="284" t="s">
        <v>116</v>
      </c>
      <c r="C41" s="100"/>
      <c r="M41" s="271" t="s">
        <v>239</v>
      </c>
    </row>
    <row r="42" spans="2:13" x14ac:dyDescent="0.3">
      <c r="G42" s="269" t="s">
        <v>228</v>
      </c>
    </row>
    <row r="43" spans="2:13" x14ac:dyDescent="0.3">
      <c r="G43" s="305" t="s">
        <v>233</v>
      </c>
    </row>
    <row r="45" spans="2:13" x14ac:dyDescent="0.3">
      <c r="E45"/>
    </row>
    <row r="46" spans="2:13" x14ac:dyDescent="0.3">
      <c r="E46"/>
    </row>
    <row r="47" spans="2:13" x14ac:dyDescent="0.3">
      <c r="E47"/>
    </row>
    <row r="48" spans="2:13" x14ac:dyDescent="0.3">
      <c r="C48"/>
      <c r="D48"/>
      <c r="E48"/>
    </row>
    <row r="49" spans="3:5" x14ac:dyDescent="0.3">
      <c r="C49"/>
      <c r="D49"/>
      <c r="E49"/>
    </row>
    <row r="50" spans="3:5" x14ac:dyDescent="0.3">
      <c r="C50"/>
      <c r="D50"/>
      <c r="E50"/>
    </row>
    <row r="51" spans="3:5" x14ac:dyDescent="0.3">
      <c r="C51"/>
      <c r="D51"/>
      <c r="E51"/>
    </row>
    <row r="52" spans="3:5" x14ac:dyDescent="0.3">
      <c r="C52"/>
      <c r="D52"/>
      <c r="E52"/>
    </row>
    <row r="53" spans="3:5" x14ac:dyDescent="0.3">
      <c r="C53"/>
      <c r="D53"/>
      <c r="E53"/>
    </row>
    <row r="54" spans="3:5" x14ac:dyDescent="0.3">
      <c r="C54"/>
      <c r="D54"/>
      <c r="E54"/>
    </row>
    <row r="55" spans="3:5" x14ac:dyDescent="0.3">
      <c r="C55"/>
      <c r="D55"/>
      <c r="E55"/>
    </row>
    <row r="56" spans="3:5" x14ac:dyDescent="0.3">
      <c r="C56"/>
      <c r="D56"/>
      <c r="E56"/>
    </row>
    <row r="57" spans="3:5" x14ac:dyDescent="0.3">
      <c r="C57"/>
      <c r="D57"/>
      <c r="E57"/>
    </row>
    <row r="58" spans="3:5" x14ac:dyDescent="0.3">
      <c r="C58"/>
      <c r="D58"/>
      <c r="E58"/>
    </row>
    <row r="59" spans="3:5" x14ac:dyDescent="0.3">
      <c r="C59"/>
      <c r="D59"/>
      <c r="E59"/>
    </row>
    <row r="60" spans="3:5" x14ac:dyDescent="0.3">
      <c r="C60"/>
      <c r="D60"/>
      <c r="E60"/>
    </row>
    <row r="61" spans="3:5" x14ac:dyDescent="0.3">
      <c r="C61"/>
      <c r="D61"/>
      <c r="E61"/>
    </row>
    <row r="62" spans="3:5" x14ac:dyDescent="0.3">
      <c r="C62"/>
      <c r="D62"/>
      <c r="E62"/>
    </row>
    <row r="63" spans="3:5" x14ac:dyDescent="0.3">
      <c r="C63"/>
      <c r="D63"/>
      <c r="E63"/>
    </row>
    <row r="64" spans="3:5" x14ac:dyDescent="0.3">
      <c r="C64"/>
      <c r="D64"/>
      <c r="E64"/>
    </row>
    <row r="65" spans="3:5" x14ac:dyDescent="0.3">
      <c r="C65"/>
      <c r="D65"/>
      <c r="E65"/>
    </row>
    <row r="66" spans="3:5" x14ac:dyDescent="0.3">
      <c r="C66"/>
      <c r="D66"/>
      <c r="E66"/>
    </row>
    <row r="67" spans="3:5" x14ac:dyDescent="0.3">
      <c r="C67"/>
      <c r="D67"/>
      <c r="E67"/>
    </row>
    <row r="68" spans="3:5" x14ac:dyDescent="0.3">
      <c r="C68"/>
      <c r="D68"/>
      <c r="E68"/>
    </row>
    <row r="69" spans="3:5" x14ac:dyDescent="0.3">
      <c r="C69"/>
      <c r="D69"/>
      <c r="E69"/>
    </row>
    <row r="70" spans="3:5" x14ac:dyDescent="0.3">
      <c r="C70"/>
      <c r="D70"/>
      <c r="E70"/>
    </row>
    <row r="71" spans="3:5" x14ac:dyDescent="0.3">
      <c r="C71"/>
      <c r="D71"/>
      <c r="E71"/>
    </row>
    <row r="72" spans="3:5" x14ac:dyDescent="0.3">
      <c r="C72"/>
      <c r="D72"/>
      <c r="E72"/>
    </row>
    <row r="73" spans="3:5" x14ac:dyDescent="0.3">
      <c r="C73"/>
      <c r="D73"/>
      <c r="E73"/>
    </row>
    <row r="74" spans="3:5" x14ac:dyDescent="0.3">
      <c r="C74"/>
      <c r="D74"/>
      <c r="E74"/>
    </row>
    <row r="75" spans="3:5" x14ac:dyDescent="0.3">
      <c r="C75"/>
      <c r="D75"/>
    </row>
    <row r="76" spans="3:5" x14ac:dyDescent="0.3">
      <c r="C76"/>
      <c r="D76"/>
    </row>
    <row r="77" spans="3:5" x14ac:dyDescent="0.3">
      <c r="C77"/>
      <c r="D77"/>
    </row>
  </sheetData>
  <sortState ref="E9:M32">
    <sortCondition descending="1" ref="J9:J32"/>
  </sortState>
  <mergeCells count="3">
    <mergeCell ref="B6:C6"/>
    <mergeCell ref="F6:M6"/>
    <mergeCell ref="F8:G8"/>
  </mergeCells>
  <conditionalFormatting sqref="K32:L32">
    <cfRule type="cellIs" dxfId="19" priority="2" operator="lessThan">
      <formula>0</formula>
    </cfRule>
  </conditionalFormatting>
  <conditionalFormatting sqref="K9:L31">
    <cfRule type="cellIs" dxfId="18" priority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M71"/>
  <sheetViews>
    <sheetView showGridLines="0" zoomScale="55" zoomScaleNormal="55" workbookViewId="0">
      <pane xSplit="3" ySplit="9" topLeftCell="U10" activePane="bottomRight" state="frozen"/>
      <selection pane="topRight" activeCell="D1" sqref="D1"/>
      <selection pane="bottomLeft" activeCell="A10" sqref="A10"/>
      <selection pane="bottomRight" activeCell="B6" sqref="B6:C6"/>
    </sheetView>
  </sheetViews>
  <sheetFormatPr baseColWidth="10" defaultColWidth="0" defaultRowHeight="12" x14ac:dyDescent="0.25"/>
  <cols>
    <col min="1" max="1" width="4.5546875" style="111" customWidth="1"/>
    <col min="2" max="2" width="17.21875" style="111" customWidth="1"/>
    <col min="3" max="3" width="66.77734375" style="111" customWidth="1"/>
    <col min="4" max="4" width="11.21875" style="111" bestFit="1" customWidth="1"/>
    <col min="5" max="5" width="13" style="111" customWidth="1"/>
    <col min="6" max="6" width="10.77734375" style="111" customWidth="1"/>
    <col min="7" max="7" width="11.6640625" style="111" bestFit="1" customWidth="1"/>
    <col min="8" max="8" width="13.21875" style="111" bestFit="1" customWidth="1"/>
    <col min="9" max="9" width="10.77734375" style="111" customWidth="1"/>
    <col min="10" max="10" width="18.33203125" style="111" bestFit="1" customWidth="1"/>
    <col min="11" max="12" width="10.77734375" style="111" customWidth="1"/>
    <col min="13" max="13" width="11.33203125" style="111" customWidth="1"/>
    <col min="14" max="14" width="13.44140625" style="111" bestFit="1" customWidth="1"/>
    <col min="15" max="15" width="18.33203125" style="111" bestFit="1" customWidth="1"/>
    <col min="16" max="16" width="10.77734375" style="111" customWidth="1"/>
    <col min="17" max="17" width="19.109375" style="111" bestFit="1" customWidth="1"/>
    <col min="18" max="19" width="10.77734375" style="111" customWidth="1"/>
    <col min="20" max="20" width="13.88671875" style="111" bestFit="1" customWidth="1"/>
    <col min="21" max="24" width="10.77734375" style="111" customWidth="1"/>
    <col min="25" max="25" width="12.5546875" style="111" customWidth="1"/>
    <col min="26" max="27" width="11.5546875" style="111" customWidth="1"/>
    <col min="28" max="35" width="10.77734375" style="111" customWidth="1"/>
    <col min="36" max="36" width="11.33203125" style="111" customWidth="1"/>
    <col min="37" max="37" width="13.44140625" style="111" customWidth="1"/>
    <col min="38" max="38" width="9.33203125" style="111" customWidth="1"/>
    <col min="39" max="39" width="0" style="111" hidden="1" customWidth="1"/>
    <col min="40" max="16384" width="9.33203125" style="111" hidden="1"/>
  </cols>
  <sheetData>
    <row r="1" spans="1:38" ht="14.4" x14ac:dyDescent="0.3">
      <c r="A1" s="110"/>
      <c r="B1" s="87"/>
    </row>
    <row r="2" spans="1:38" ht="15.6" x14ac:dyDescent="0.3">
      <c r="A2" s="87"/>
      <c r="B2" s="112"/>
      <c r="C2" s="23" t="s">
        <v>2</v>
      </c>
    </row>
    <row r="3" spans="1:38" ht="15.6" x14ac:dyDescent="0.3">
      <c r="A3" s="87"/>
      <c r="B3" s="112"/>
      <c r="C3" s="23" t="s">
        <v>1</v>
      </c>
    </row>
    <row r="4" spans="1:38" ht="16.2" thickBot="1" x14ac:dyDescent="0.35">
      <c r="A4" s="87"/>
      <c r="B4" s="25"/>
      <c r="C4" s="25" t="s">
        <v>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 spans="1:38" ht="15" thickTop="1" x14ac:dyDescent="0.3">
      <c r="A5" s="87"/>
      <c r="B5" s="3"/>
      <c r="C5" s="113"/>
    </row>
    <row r="6" spans="1:38" ht="13.2" x14ac:dyDescent="0.25">
      <c r="B6" s="337" t="s">
        <v>182</v>
      </c>
      <c r="C6" s="338"/>
    </row>
    <row r="7" spans="1:38" x14ac:dyDescent="0.25">
      <c r="B7" s="114"/>
      <c r="D7" s="295">
        <v>3</v>
      </c>
      <c r="E7" s="295">
        <v>4</v>
      </c>
      <c r="F7" s="295">
        <v>5</v>
      </c>
      <c r="G7" s="295">
        <v>6</v>
      </c>
      <c r="H7" s="295">
        <v>7</v>
      </c>
      <c r="I7" s="295">
        <v>8</v>
      </c>
      <c r="J7" s="295">
        <v>9</v>
      </c>
      <c r="K7" s="295">
        <v>10</v>
      </c>
      <c r="L7" s="295">
        <v>11</v>
      </c>
      <c r="M7" s="295">
        <v>12</v>
      </c>
      <c r="N7" s="295">
        <v>13</v>
      </c>
      <c r="O7" s="295">
        <v>14</v>
      </c>
      <c r="P7" s="295">
        <v>15</v>
      </c>
      <c r="Q7" s="295">
        <v>16</v>
      </c>
      <c r="R7" s="295">
        <v>17</v>
      </c>
      <c r="S7" s="295">
        <v>18</v>
      </c>
      <c r="T7" s="295">
        <v>19</v>
      </c>
      <c r="U7" s="295">
        <v>20</v>
      </c>
      <c r="V7" s="295">
        <v>21</v>
      </c>
      <c r="W7" s="295">
        <v>22</v>
      </c>
      <c r="X7" s="295">
        <v>23</v>
      </c>
      <c r="Y7" s="295">
        <v>24</v>
      </c>
      <c r="Z7" s="295">
        <v>25</v>
      </c>
      <c r="AA7" s="295">
        <v>26</v>
      </c>
      <c r="AB7" s="295">
        <v>27</v>
      </c>
      <c r="AC7" s="295">
        <v>28</v>
      </c>
      <c r="AD7" s="295">
        <v>29</v>
      </c>
      <c r="AE7" s="295">
        <v>30</v>
      </c>
      <c r="AF7" s="295">
        <v>31</v>
      </c>
      <c r="AG7" s="295">
        <v>32</v>
      </c>
      <c r="AH7" s="295">
        <v>33</v>
      </c>
      <c r="AI7" s="295">
        <v>34</v>
      </c>
      <c r="AJ7" s="295"/>
      <c r="AK7" s="296"/>
    </row>
    <row r="8" spans="1:38" ht="12.75" customHeight="1" x14ac:dyDescent="0.25">
      <c r="B8" s="344" t="s">
        <v>154</v>
      </c>
      <c r="C8" s="116" t="s">
        <v>155</v>
      </c>
      <c r="D8" s="117">
        <v>3</v>
      </c>
      <c r="E8" s="117">
        <v>4</v>
      </c>
      <c r="F8" s="117">
        <v>6</v>
      </c>
      <c r="G8" s="117">
        <v>7</v>
      </c>
      <c r="H8" s="117">
        <v>12</v>
      </c>
      <c r="I8" s="117">
        <v>15</v>
      </c>
      <c r="J8" s="117">
        <v>16</v>
      </c>
      <c r="K8" s="117">
        <v>18</v>
      </c>
      <c r="L8" s="117">
        <v>19</v>
      </c>
      <c r="M8" s="117">
        <v>20</v>
      </c>
      <c r="N8" s="117">
        <v>21</v>
      </c>
      <c r="O8" s="117">
        <v>22</v>
      </c>
      <c r="P8" s="117">
        <v>23</v>
      </c>
      <c r="Q8" s="117">
        <v>24</v>
      </c>
      <c r="R8" s="117">
        <v>25</v>
      </c>
      <c r="S8" s="117">
        <v>27</v>
      </c>
      <c r="T8" s="117">
        <v>31</v>
      </c>
      <c r="U8" s="117">
        <v>33</v>
      </c>
      <c r="V8" s="117">
        <v>34</v>
      </c>
      <c r="W8" s="117">
        <v>38</v>
      </c>
      <c r="X8" s="117">
        <v>39</v>
      </c>
      <c r="Y8" s="117">
        <v>40</v>
      </c>
      <c r="Z8" s="117">
        <v>42</v>
      </c>
      <c r="AA8" s="117">
        <v>49</v>
      </c>
      <c r="AB8" s="117">
        <v>56</v>
      </c>
      <c r="AC8" s="117">
        <v>57</v>
      </c>
      <c r="AD8" s="117">
        <v>58</v>
      </c>
      <c r="AE8" s="117">
        <v>59</v>
      </c>
      <c r="AF8" s="117">
        <v>60</v>
      </c>
      <c r="AG8" s="117">
        <v>61</v>
      </c>
      <c r="AH8" s="117">
        <v>62</v>
      </c>
      <c r="AI8" s="117">
        <v>63</v>
      </c>
      <c r="AJ8" s="117">
        <v>64</v>
      </c>
      <c r="AK8" s="342" t="s">
        <v>77</v>
      </c>
    </row>
    <row r="9" spans="1:38" ht="36" x14ac:dyDescent="0.25">
      <c r="B9" s="345"/>
      <c r="C9" s="119" t="s">
        <v>156</v>
      </c>
      <c r="D9" s="118" t="s">
        <v>63</v>
      </c>
      <c r="E9" s="118" t="s">
        <v>217</v>
      </c>
      <c r="F9" s="118" t="s">
        <v>70</v>
      </c>
      <c r="G9" s="118" t="s">
        <v>68</v>
      </c>
      <c r="H9" s="118" t="s">
        <v>73</v>
      </c>
      <c r="I9" s="118" t="s">
        <v>82</v>
      </c>
      <c r="J9" s="118" t="s">
        <v>57</v>
      </c>
      <c r="K9" s="118" t="s">
        <v>67</v>
      </c>
      <c r="L9" s="118" t="s">
        <v>157</v>
      </c>
      <c r="M9" s="118" t="s">
        <v>60</v>
      </c>
      <c r="N9" s="118" t="s">
        <v>61</v>
      </c>
      <c r="O9" s="118" t="s">
        <v>62</v>
      </c>
      <c r="P9" s="118" t="s">
        <v>216</v>
      </c>
      <c r="Q9" s="118" t="s">
        <v>78</v>
      </c>
      <c r="R9" s="120" t="s">
        <v>66</v>
      </c>
      <c r="S9" s="120" t="s">
        <v>79</v>
      </c>
      <c r="T9" s="120" t="s">
        <v>58</v>
      </c>
      <c r="U9" s="120" t="s">
        <v>65</v>
      </c>
      <c r="V9" s="120" t="s">
        <v>244</v>
      </c>
      <c r="W9" s="120" t="s">
        <v>71</v>
      </c>
      <c r="X9" s="120" t="s">
        <v>64</v>
      </c>
      <c r="Y9" s="120" t="s">
        <v>72</v>
      </c>
      <c r="Z9" s="120" t="s">
        <v>59</v>
      </c>
      <c r="AA9" s="120" t="s">
        <v>158</v>
      </c>
      <c r="AB9" s="120" t="s">
        <v>80</v>
      </c>
      <c r="AC9" s="120" t="s">
        <v>75</v>
      </c>
      <c r="AD9" s="120" t="s">
        <v>76</v>
      </c>
      <c r="AE9" s="120" t="s">
        <v>69</v>
      </c>
      <c r="AF9" s="120" t="s">
        <v>81</v>
      </c>
      <c r="AG9" s="120" t="s">
        <v>153</v>
      </c>
      <c r="AH9" s="120" t="s">
        <v>159</v>
      </c>
      <c r="AI9" s="120" t="s">
        <v>160</v>
      </c>
      <c r="AJ9" s="314" t="s">
        <v>242</v>
      </c>
      <c r="AK9" s="343"/>
    </row>
    <row r="10" spans="1:38" ht="14.4" x14ac:dyDescent="0.25">
      <c r="A10" s="115"/>
      <c r="B10" s="121">
        <v>300000</v>
      </c>
      <c r="C10" s="122" t="s">
        <v>6</v>
      </c>
      <c r="D10" s="123">
        <v>90843.05</v>
      </c>
      <c r="E10" s="123">
        <v>59748.91</v>
      </c>
      <c r="F10" s="123">
        <v>14478.61</v>
      </c>
      <c r="G10" s="123">
        <v>182467.89</v>
      </c>
      <c r="H10" s="123">
        <v>244537.5</v>
      </c>
      <c r="I10" s="123"/>
      <c r="J10" s="123">
        <v>98785</v>
      </c>
      <c r="K10" s="123">
        <v>54979.67</v>
      </c>
      <c r="L10" s="123"/>
      <c r="M10" s="123">
        <v>55776.51</v>
      </c>
      <c r="N10" s="123">
        <v>231090.65</v>
      </c>
      <c r="O10" s="123">
        <v>289717.12</v>
      </c>
      <c r="P10" s="123">
        <v>72004</v>
      </c>
      <c r="Q10" s="123">
        <v>177444</v>
      </c>
      <c r="R10" s="123">
        <v>31577.759999999998</v>
      </c>
      <c r="S10" s="123"/>
      <c r="T10" s="123">
        <v>446167.11</v>
      </c>
      <c r="U10" s="123"/>
      <c r="V10" s="123">
        <v>49518</v>
      </c>
      <c r="W10" s="123">
        <v>17551.57</v>
      </c>
      <c r="X10" s="123">
        <v>41429.22</v>
      </c>
      <c r="Y10" s="123">
        <v>53931.05</v>
      </c>
      <c r="Z10" s="123">
        <v>197640.85</v>
      </c>
      <c r="AA10" s="123"/>
      <c r="AB10" s="123"/>
      <c r="AC10" s="123"/>
      <c r="AD10" s="123"/>
      <c r="AE10" s="123">
        <v>21911.29</v>
      </c>
      <c r="AF10" s="123">
        <v>14286.26</v>
      </c>
      <c r="AG10" s="123">
        <v>10811.59</v>
      </c>
      <c r="AH10" s="123">
        <v>9319.99</v>
      </c>
      <c r="AI10" s="123"/>
      <c r="AJ10" s="123">
        <v>20989.200000000001</v>
      </c>
      <c r="AK10" s="123">
        <f>+SUM(D10:AJ10)</f>
        <v>2487006.8000000003</v>
      </c>
      <c r="AL10" s="115"/>
    </row>
    <row r="11" spans="1:38" ht="14.4" x14ac:dyDescent="0.25">
      <c r="A11" s="115"/>
      <c r="B11" s="121">
        <v>400000</v>
      </c>
      <c r="C11" s="122" t="s">
        <v>7</v>
      </c>
      <c r="D11" s="123">
        <v>37382.25</v>
      </c>
      <c r="E11" s="123">
        <v>5399.6</v>
      </c>
      <c r="F11" s="123">
        <v>6948.06</v>
      </c>
      <c r="G11" s="123">
        <v>23273.97</v>
      </c>
      <c r="H11" s="123">
        <v>104964.48</v>
      </c>
      <c r="I11" s="123"/>
      <c r="J11" s="123">
        <v>114477</v>
      </c>
      <c r="K11" s="123">
        <v>15651.97</v>
      </c>
      <c r="L11" s="123"/>
      <c r="M11" s="123">
        <v>42588.78</v>
      </c>
      <c r="N11" s="123">
        <v>49174.6</v>
      </c>
      <c r="O11" s="123">
        <v>105235.41</v>
      </c>
      <c r="P11" s="123">
        <v>20095</v>
      </c>
      <c r="Q11" s="123">
        <v>63791.4</v>
      </c>
      <c r="R11" s="123">
        <v>22813.02</v>
      </c>
      <c r="S11" s="123"/>
      <c r="T11" s="123">
        <v>192035.52</v>
      </c>
      <c r="U11" s="123"/>
      <c r="V11" s="123">
        <v>10473</v>
      </c>
      <c r="W11" s="123">
        <v>9691.5</v>
      </c>
      <c r="X11" s="123">
        <v>22036.28</v>
      </c>
      <c r="Y11" s="123">
        <v>22960.07</v>
      </c>
      <c r="Z11" s="123">
        <v>72024.320000000007</v>
      </c>
      <c r="AA11" s="123"/>
      <c r="AB11" s="123"/>
      <c r="AC11" s="123"/>
      <c r="AD11" s="123"/>
      <c r="AE11" s="123">
        <v>13080</v>
      </c>
      <c r="AF11" s="123">
        <v>7505.04</v>
      </c>
      <c r="AG11" s="123">
        <v>1792.23</v>
      </c>
      <c r="AH11" s="123">
        <v>5436.59</v>
      </c>
      <c r="AI11" s="123"/>
      <c r="AJ11" s="123">
        <v>592.41999999999996</v>
      </c>
      <c r="AK11" s="123">
        <f t="shared" ref="AK11:AK65" si="0">+SUM(D11:AJ11)</f>
        <v>969422.51</v>
      </c>
      <c r="AL11" s="115"/>
    </row>
    <row r="12" spans="1:38" ht="14.4" x14ac:dyDescent="0.25">
      <c r="A12" s="115"/>
      <c r="B12" s="124">
        <v>410300</v>
      </c>
      <c r="C12" s="125" t="s">
        <v>161</v>
      </c>
      <c r="D12" s="126">
        <v>1205.32</v>
      </c>
      <c r="E12" s="126">
        <v>183.61</v>
      </c>
      <c r="F12" s="126">
        <v>45.85</v>
      </c>
      <c r="G12" s="126">
        <v>54.96</v>
      </c>
      <c r="H12" s="126">
        <v>30.35</v>
      </c>
      <c r="I12" s="126"/>
      <c r="J12" s="126">
        <v>1130</v>
      </c>
      <c r="K12" s="126">
        <v>201.29</v>
      </c>
      <c r="L12" s="126"/>
      <c r="M12" s="126">
        <v>1948.94</v>
      </c>
      <c r="N12" s="126">
        <v>51.14</v>
      </c>
      <c r="O12" s="126">
        <v>667.2</v>
      </c>
      <c r="P12" s="126">
        <v>894</v>
      </c>
      <c r="Q12" s="126">
        <v>3037.19</v>
      </c>
      <c r="R12" s="126">
        <v>558.9</v>
      </c>
      <c r="S12" s="126"/>
      <c r="T12" s="126">
        <v>3359.02</v>
      </c>
      <c r="U12" s="126"/>
      <c r="V12" s="126">
        <v>289</v>
      </c>
      <c r="W12" s="126">
        <v>48.1</v>
      </c>
      <c r="X12" s="126">
        <v>0</v>
      </c>
      <c r="Y12" s="126">
        <v>44.04</v>
      </c>
      <c r="Z12" s="126">
        <v>809.25</v>
      </c>
      <c r="AA12" s="126"/>
      <c r="AB12" s="126"/>
      <c r="AC12" s="126"/>
      <c r="AD12" s="126"/>
      <c r="AE12" s="126">
        <v>0</v>
      </c>
      <c r="AF12" s="126">
        <v>242.24</v>
      </c>
      <c r="AG12" s="126">
        <v>0</v>
      </c>
      <c r="AH12" s="126">
        <v>0</v>
      </c>
      <c r="AI12" s="126"/>
      <c r="AJ12" s="126">
        <v>448.34</v>
      </c>
      <c r="AK12" s="126">
        <f t="shared" si="0"/>
        <v>15248.740000000002</v>
      </c>
      <c r="AL12" s="115"/>
    </row>
    <row r="13" spans="1:38" ht="14.4" x14ac:dyDescent="0.25">
      <c r="A13" s="115"/>
      <c r="B13" s="124">
        <v>410400</v>
      </c>
      <c r="C13" s="125" t="s">
        <v>162</v>
      </c>
      <c r="D13" s="126">
        <v>0</v>
      </c>
      <c r="E13" s="126">
        <v>0</v>
      </c>
      <c r="F13" s="126">
        <v>0</v>
      </c>
      <c r="G13" s="126">
        <v>0</v>
      </c>
      <c r="H13" s="126">
        <v>0</v>
      </c>
      <c r="I13" s="126"/>
      <c r="J13" s="126">
        <v>0</v>
      </c>
      <c r="K13" s="126">
        <v>0</v>
      </c>
      <c r="L13" s="126"/>
      <c r="M13" s="126">
        <v>0</v>
      </c>
      <c r="N13" s="126"/>
      <c r="O13" s="126">
        <v>0</v>
      </c>
      <c r="P13" s="126">
        <v>0</v>
      </c>
      <c r="Q13" s="126">
        <v>0</v>
      </c>
      <c r="R13" s="126">
        <v>0</v>
      </c>
      <c r="S13" s="126"/>
      <c r="T13" s="126">
        <v>0</v>
      </c>
      <c r="U13" s="126"/>
      <c r="V13" s="126">
        <v>0</v>
      </c>
      <c r="W13" s="126">
        <v>0</v>
      </c>
      <c r="X13" s="126">
        <v>23.68</v>
      </c>
      <c r="Y13" s="126">
        <v>0</v>
      </c>
      <c r="Z13" s="126">
        <v>0</v>
      </c>
      <c r="AA13" s="126"/>
      <c r="AB13" s="126"/>
      <c r="AC13" s="126"/>
      <c r="AD13" s="126"/>
      <c r="AE13" s="126">
        <v>66.34</v>
      </c>
      <c r="AF13" s="126">
        <v>0</v>
      </c>
      <c r="AG13" s="126">
        <v>0</v>
      </c>
      <c r="AH13" s="126">
        <v>0</v>
      </c>
      <c r="AI13" s="126"/>
      <c r="AJ13" s="126"/>
      <c r="AK13" s="126">
        <f t="shared" si="0"/>
        <v>90.02000000000001</v>
      </c>
      <c r="AL13" s="115"/>
    </row>
    <row r="14" spans="1:38" ht="14.4" x14ac:dyDescent="0.25">
      <c r="A14" s="115"/>
      <c r="B14" s="124">
        <v>410500</v>
      </c>
      <c r="C14" s="125" t="s">
        <v>163</v>
      </c>
      <c r="D14" s="126">
        <v>0</v>
      </c>
      <c r="E14" s="126">
        <v>0</v>
      </c>
      <c r="F14" s="126">
        <v>0</v>
      </c>
      <c r="G14" s="126">
        <v>0</v>
      </c>
      <c r="H14" s="126">
        <v>0</v>
      </c>
      <c r="I14" s="126"/>
      <c r="J14" s="126">
        <v>0</v>
      </c>
      <c r="K14" s="126">
        <v>0</v>
      </c>
      <c r="L14" s="126"/>
      <c r="M14" s="126">
        <v>0</v>
      </c>
      <c r="N14" s="126"/>
      <c r="O14" s="126">
        <v>0</v>
      </c>
      <c r="P14" s="126">
        <v>0</v>
      </c>
      <c r="Q14" s="126">
        <v>0</v>
      </c>
      <c r="R14" s="126">
        <v>0</v>
      </c>
      <c r="S14" s="126"/>
      <c r="T14" s="126">
        <v>0</v>
      </c>
      <c r="U14" s="126"/>
      <c r="V14" s="126">
        <v>0</v>
      </c>
      <c r="W14" s="126">
        <v>0</v>
      </c>
      <c r="X14" s="126">
        <v>0</v>
      </c>
      <c r="Y14" s="126">
        <v>0</v>
      </c>
      <c r="Z14" s="126">
        <v>0</v>
      </c>
      <c r="AA14" s="126"/>
      <c r="AB14" s="126"/>
      <c r="AC14" s="126"/>
      <c r="AD14" s="126"/>
      <c r="AE14" s="126">
        <v>0</v>
      </c>
      <c r="AF14" s="126">
        <v>0</v>
      </c>
      <c r="AG14" s="126">
        <v>0</v>
      </c>
      <c r="AH14" s="126">
        <v>0</v>
      </c>
      <c r="AI14" s="126"/>
      <c r="AJ14" s="126"/>
      <c r="AK14" s="126">
        <f t="shared" si="0"/>
        <v>0</v>
      </c>
      <c r="AL14" s="115"/>
    </row>
    <row r="15" spans="1:38" ht="14.4" x14ac:dyDescent="0.25">
      <c r="A15" s="115"/>
      <c r="B15" s="124">
        <v>410600</v>
      </c>
      <c r="C15" s="125" t="s">
        <v>164</v>
      </c>
      <c r="D15" s="126">
        <v>0</v>
      </c>
      <c r="E15" s="126">
        <v>0</v>
      </c>
      <c r="F15" s="126">
        <v>0</v>
      </c>
      <c r="G15" s="126">
        <v>0</v>
      </c>
      <c r="H15" s="126">
        <v>0</v>
      </c>
      <c r="I15" s="126"/>
      <c r="J15" s="126">
        <v>0</v>
      </c>
      <c r="K15" s="126">
        <v>0</v>
      </c>
      <c r="L15" s="126"/>
      <c r="M15" s="126">
        <v>0</v>
      </c>
      <c r="N15" s="126"/>
      <c r="O15" s="126">
        <v>0</v>
      </c>
      <c r="P15" s="126">
        <v>0</v>
      </c>
      <c r="Q15" s="126">
        <v>0</v>
      </c>
      <c r="R15" s="126">
        <v>0</v>
      </c>
      <c r="S15" s="126"/>
      <c r="T15" s="126">
        <v>0</v>
      </c>
      <c r="U15" s="126"/>
      <c r="V15" s="126">
        <v>0</v>
      </c>
      <c r="W15" s="126">
        <v>0</v>
      </c>
      <c r="X15" s="126">
        <v>0</v>
      </c>
      <c r="Y15" s="126">
        <v>0</v>
      </c>
      <c r="Z15" s="126">
        <v>0</v>
      </c>
      <c r="AA15" s="126"/>
      <c r="AB15" s="126"/>
      <c r="AC15" s="126"/>
      <c r="AD15" s="126"/>
      <c r="AE15" s="126">
        <v>0</v>
      </c>
      <c r="AF15" s="126">
        <v>0</v>
      </c>
      <c r="AG15" s="126">
        <v>0</v>
      </c>
      <c r="AH15" s="126">
        <v>0</v>
      </c>
      <c r="AI15" s="126"/>
      <c r="AJ15" s="126"/>
      <c r="AK15" s="126">
        <f t="shared" si="0"/>
        <v>0</v>
      </c>
      <c r="AL15" s="115"/>
    </row>
    <row r="16" spans="1:38" ht="14.4" x14ac:dyDescent="0.25">
      <c r="A16" s="115"/>
      <c r="B16" s="124">
        <v>410700</v>
      </c>
      <c r="C16" s="125" t="s">
        <v>165</v>
      </c>
      <c r="D16" s="126">
        <v>541.26</v>
      </c>
      <c r="E16" s="126">
        <v>0</v>
      </c>
      <c r="F16" s="126">
        <v>165.52</v>
      </c>
      <c r="G16" s="126">
        <v>197.8</v>
      </c>
      <c r="H16" s="126">
        <v>2475.11</v>
      </c>
      <c r="I16" s="126"/>
      <c r="J16" s="126">
        <v>1069</v>
      </c>
      <c r="K16" s="126">
        <v>493.39</v>
      </c>
      <c r="L16" s="126"/>
      <c r="M16" s="126">
        <v>3955.29</v>
      </c>
      <c r="N16" s="126">
        <v>565.74</v>
      </c>
      <c r="O16" s="126">
        <v>0</v>
      </c>
      <c r="P16" s="126">
        <v>0</v>
      </c>
      <c r="Q16" s="126">
        <v>0</v>
      </c>
      <c r="R16" s="126">
        <v>313.08</v>
      </c>
      <c r="S16" s="126"/>
      <c r="T16" s="126">
        <v>51.9</v>
      </c>
      <c r="U16" s="126"/>
      <c r="V16" s="126">
        <v>1227</v>
      </c>
      <c r="W16" s="126">
        <v>215.2</v>
      </c>
      <c r="X16" s="126">
        <v>1066.6500000000001</v>
      </c>
      <c r="Y16" s="126">
        <v>60.8</v>
      </c>
      <c r="Z16" s="126">
        <v>3807.65</v>
      </c>
      <c r="AA16" s="126"/>
      <c r="AB16" s="126"/>
      <c r="AC16" s="126"/>
      <c r="AD16" s="126"/>
      <c r="AE16" s="126">
        <v>396.24</v>
      </c>
      <c r="AF16" s="126">
        <v>0</v>
      </c>
      <c r="AG16" s="126">
        <v>0</v>
      </c>
      <c r="AH16" s="126">
        <v>0</v>
      </c>
      <c r="AI16" s="126"/>
      <c r="AJ16" s="126"/>
      <c r="AK16" s="126">
        <f t="shared" si="0"/>
        <v>16601.63</v>
      </c>
      <c r="AL16" s="115"/>
    </row>
    <row r="17" spans="1:38" ht="14.4" x14ac:dyDescent="0.25">
      <c r="A17" s="115"/>
      <c r="B17" s="124">
        <v>410800</v>
      </c>
      <c r="C17" s="125" t="s">
        <v>166</v>
      </c>
      <c r="D17" s="126">
        <v>1108.96</v>
      </c>
      <c r="E17" s="126">
        <v>800</v>
      </c>
      <c r="F17" s="126">
        <v>0</v>
      </c>
      <c r="G17" s="126">
        <v>2446.94</v>
      </c>
      <c r="H17" s="126">
        <v>1611.67</v>
      </c>
      <c r="I17" s="126"/>
      <c r="J17" s="126">
        <v>2296</v>
      </c>
      <c r="K17" s="126">
        <v>1635.14</v>
      </c>
      <c r="L17" s="126"/>
      <c r="M17" s="126">
        <v>0</v>
      </c>
      <c r="N17" s="126">
        <v>1325.69</v>
      </c>
      <c r="O17" s="126">
        <v>6306.71</v>
      </c>
      <c r="P17" s="126">
        <v>736</v>
      </c>
      <c r="Q17" s="126">
        <v>0</v>
      </c>
      <c r="R17" s="126">
        <v>0</v>
      </c>
      <c r="S17" s="126"/>
      <c r="T17" s="126">
        <v>0</v>
      </c>
      <c r="U17" s="126"/>
      <c r="V17" s="126">
        <v>71</v>
      </c>
      <c r="W17" s="126">
        <v>9.98</v>
      </c>
      <c r="X17" s="126">
        <v>149.41999999999999</v>
      </c>
      <c r="Y17" s="126">
        <v>616.70000000000005</v>
      </c>
      <c r="Z17" s="126">
        <v>4208.01</v>
      </c>
      <c r="AA17" s="126"/>
      <c r="AB17" s="126"/>
      <c r="AC17" s="126"/>
      <c r="AD17" s="126"/>
      <c r="AE17" s="126">
        <v>1599.13</v>
      </c>
      <c r="AF17" s="126">
        <v>0</v>
      </c>
      <c r="AG17" s="126">
        <v>0</v>
      </c>
      <c r="AH17" s="126">
        <v>20.100000000000001</v>
      </c>
      <c r="AI17" s="126"/>
      <c r="AJ17" s="126"/>
      <c r="AK17" s="126">
        <f t="shared" si="0"/>
        <v>24941.45</v>
      </c>
      <c r="AL17" s="115"/>
    </row>
    <row r="18" spans="1:38" ht="14.4" x14ac:dyDescent="0.25">
      <c r="A18" s="115"/>
      <c r="B18" s="124">
        <v>410900</v>
      </c>
      <c r="C18" s="125" t="s">
        <v>167</v>
      </c>
      <c r="D18" s="126">
        <v>0</v>
      </c>
      <c r="E18" s="126">
        <v>0</v>
      </c>
      <c r="F18" s="126">
        <v>0</v>
      </c>
      <c r="G18" s="126">
        <v>0</v>
      </c>
      <c r="H18" s="126">
        <v>0</v>
      </c>
      <c r="I18" s="126"/>
      <c r="J18" s="126">
        <v>0</v>
      </c>
      <c r="K18" s="126">
        <v>0</v>
      </c>
      <c r="L18" s="126"/>
      <c r="M18" s="126">
        <v>0</v>
      </c>
      <c r="N18" s="126"/>
      <c r="O18" s="126">
        <v>0</v>
      </c>
      <c r="P18" s="126">
        <v>0</v>
      </c>
      <c r="Q18" s="126">
        <v>0</v>
      </c>
      <c r="R18" s="126">
        <v>0</v>
      </c>
      <c r="S18" s="126"/>
      <c r="T18" s="126">
        <v>0</v>
      </c>
      <c r="U18" s="126"/>
      <c r="V18" s="126">
        <v>0</v>
      </c>
      <c r="W18" s="126">
        <v>0</v>
      </c>
      <c r="X18" s="126">
        <v>0</v>
      </c>
      <c r="Y18" s="126">
        <v>0</v>
      </c>
      <c r="Z18" s="126">
        <v>0</v>
      </c>
      <c r="AA18" s="126"/>
      <c r="AB18" s="126"/>
      <c r="AC18" s="126"/>
      <c r="AD18" s="126"/>
      <c r="AE18" s="126">
        <v>0</v>
      </c>
      <c r="AF18" s="126">
        <v>0</v>
      </c>
      <c r="AG18" s="126">
        <v>0</v>
      </c>
      <c r="AH18" s="126">
        <v>0</v>
      </c>
      <c r="AI18" s="126"/>
      <c r="AJ18" s="126"/>
      <c r="AK18" s="126">
        <f t="shared" si="0"/>
        <v>0</v>
      </c>
      <c r="AL18" s="115"/>
    </row>
    <row r="19" spans="1:38" s="127" customFormat="1" ht="14.4" x14ac:dyDescent="0.25">
      <c r="A19" s="115"/>
      <c r="B19" s="124">
        <v>411100</v>
      </c>
      <c r="C19" s="125" t="s">
        <v>168</v>
      </c>
      <c r="D19" s="126">
        <v>0</v>
      </c>
      <c r="E19" s="126">
        <v>0</v>
      </c>
      <c r="F19" s="126">
        <v>64.349999999999994</v>
      </c>
      <c r="G19" s="126">
        <v>0</v>
      </c>
      <c r="H19" s="126">
        <v>637.99</v>
      </c>
      <c r="I19" s="126"/>
      <c r="J19" s="126">
        <v>0</v>
      </c>
      <c r="K19" s="126">
        <v>6.05</v>
      </c>
      <c r="L19" s="126"/>
      <c r="M19" s="126">
        <v>0</v>
      </c>
      <c r="N19" s="126"/>
      <c r="O19" s="126">
        <v>0</v>
      </c>
      <c r="P19" s="126">
        <v>0</v>
      </c>
      <c r="Q19" s="126">
        <v>0</v>
      </c>
      <c r="R19" s="126">
        <v>0</v>
      </c>
      <c r="S19" s="126"/>
      <c r="T19" s="126">
        <v>0</v>
      </c>
      <c r="U19" s="126"/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/>
      <c r="AB19" s="126"/>
      <c r="AC19" s="126"/>
      <c r="AD19" s="126"/>
      <c r="AE19" s="126">
        <v>0</v>
      </c>
      <c r="AF19" s="126">
        <v>0</v>
      </c>
      <c r="AG19" s="126">
        <v>0</v>
      </c>
      <c r="AH19" s="126">
        <v>0</v>
      </c>
      <c r="AI19" s="126"/>
      <c r="AJ19" s="126"/>
      <c r="AK19" s="126">
        <f t="shared" si="0"/>
        <v>708.39</v>
      </c>
      <c r="AL19" s="115"/>
    </row>
    <row r="20" spans="1:38" s="127" customFormat="1" ht="14.4" x14ac:dyDescent="0.25">
      <c r="A20" s="115"/>
      <c r="B20" s="124">
        <v>411400</v>
      </c>
      <c r="C20" s="125" t="s">
        <v>169</v>
      </c>
      <c r="D20" s="126">
        <v>0</v>
      </c>
      <c r="E20" s="126">
        <v>0</v>
      </c>
      <c r="F20" s="126">
        <v>0</v>
      </c>
      <c r="G20" s="126">
        <v>0</v>
      </c>
      <c r="H20" s="126">
        <v>283.62</v>
      </c>
      <c r="I20" s="126"/>
      <c r="J20" s="126">
        <v>0</v>
      </c>
      <c r="K20" s="126">
        <v>0</v>
      </c>
      <c r="L20" s="126"/>
      <c r="M20" s="126">
        <v>0</v>
      </c>
      <c r="N20" s="126"/>
      <c r="O20" s="126">
        <v>0</v>
      </c>
      <c r="P20" s="126">
        <v>0</v>
      </c>
      <c r="Q20" s="126">
        <v>0</v>
      </c>
      <c r="R20" s="126">
        <v>0</v>
      </c>
      <c r="S20" s="126"/>
      <c r="T20" s="126">
        <v>0</v>
      </c>
      <c r="U20" s="126"/>
      <c r="V20" s="126">
        <v>0</v>
      </c>
      <c r="W20" s="126">
        <v>0</v>
      </c>
      <c r="X20" s="126">
        <v>0</v>
      </c>
      <c r="Y20" s="126"/>
      <c r="Z20" s="126">
        <v>0</v>
      </c>
      <c r="AA20" s="126"/>
      <c r="AB20" s="126"/>
      <c r="AC20" s="126"/>
      <c r="AD20" s="126"/>
      <c r="AE20" s="126">
        <v>0</v>
      </c>
      <c r="AF20" s="126">
        <v>0</v>
      </c>
      <c r="AG20" s="126">
        <v>183.59</v>
      </c>
      <c r="AH20" s="126">
        <v>0</v>
      </c>
      <c r="AI20" s="126"/>
      <c r="AJ20" s="126"/>
      <c r="AK20" s="126">
        <f t="shared" si="0"/>
        <v>467.21000000000004</v>
      </c>
      <c r="AL20" s="115"/>
    </row>
    <row r="21" spans="1:38" ht="14.4" x14ac:dyDescent="0.25">
      <c r="A21" s="115"/>
      <c r="B21" s="121">
        <v>411500</v>
      </c>
      <c r="C21" s="128" t="s">
        <v>8</v>
      </c>
      <c r="D21" s="123">
        <v>33064.959999999999</v>
      </c>
      <c r="E21" s="123">
        <v>3401.95</v>
      </c>
      <c r="F21" s="123">
        <v>6513.61</v>
      </c>
      <c r="G21" s="123">
        <v>7743.75</v>
      </c>
      <c r="H21" s="123">
        <v>63110.36</v>
      </c>
      <c r="I21" s="123"/>
      <c r="J21" s="123">
        <v>101616</v>
      </c>
      <c r="K21" s="123">
        <v>9465.4</v>
      </c>
      <c r="L21" s="123"/>
      <c r="M21" s="123">
        <v>27763.48</v>
      </c>
      <c r="N21" s="123">
        <v>30706.19</v>
      </c>
      <c r="O21" s="123">
        <v>79590.37</v>
      </c>
      <c r="P21" s="123">
        <v>17196</v>
      </c>
      <c r="Q21" s="123">
        <v>60307.32</v>
      </c>
      <c r="R21" s="123">
        <v>20919.12</v>
      </c>
      <c r="S21" s="123"/>
      <c r="T21" s="123">
        <v>160534.72</v>
      </c>
      <c r="U21" s="123"/>
      <c r="V21" s="123">
        <v>7907</v>
      </c>
      <c r="W21" s="123">
        <v>6075.31</v>
      </c>
      <c r="X21" s="123">
        <v>17418.310000000001</v>
      </c>
      <c r="Y21" s="123">
        <v>11858.81</v>
      </c>
      <c r="Z21" s="123">
        <v>61590.01</v>
      </c>
      <c r="AA21" s="123"/>
      <c r="AB21" s="123"/>
      <c r="AC21" s="123"/>
      <c r="AD21" s="123"/>
      <c r="AE21" s="123">
        <v>10530.55</v>
      </c>
      <c r="AF21" s="123">
        <v>7195.1</v>
      </c>
      <c r="AG21" s="123">
        <v>1321.03</v>
      </c>
      <c r="AH21" s="123">
        <v>5342.58</v>
      </c>
      <c r="AI21" s="123"/>
      <c r="AJ21" s="123"/>
      <c r="AK21" s="123">
        <f t="shared" si="0"/>
        <v>751171.93000000017</v>
      </c>
      <c r="AL21" s="115"/>
    </row>
    <row r="22" spans="1:38" ht="14.4" x14ac:dyDescent="0.25">
      <c r="A22" s="115"/>
      <c r="B22" s="124">
        <v>412300</v>
      </c>
      <c r="C22" s="125" t="s">
        <v>170</v>
      </c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/>
      <c r="J22" s="126">
        <v>0</v>
      </c>
      <c r="K22" s="126">
        <v>0</v>
      </c>
      <c r="L22" s="126"/>
      <c r="M22" s="126">
        <v>98.42</v>
      </c>
      <c r="N22" s="126"/>
      <c r="O22" s="126">
        <v>0</v>
      </c>
      <c r="P22" s="126">
        <v>0</v>
      </c>
      <c r="Q22" s="126">
        <v>0</v>
      </c>
      <c r="R22" s="126">
        <v>0</v>
      </c>
      <c r="S22" s="126"/>
      <c r="T22" s="126">
        <v>0</v>
      </c>
      <c r="U22" s="126"/>
      <c r="V22" s="126">
        <v>0</v>
      </c>
      <c r="W22" s="126">
        <v>0</v>
      </c>
      <c r="X22" s="126">
        <v>0</v>
      </c>
      <c r="Y22" s="126">
        <v>0</v>
      </c>
      <c r="Z22" s="126">
        <v>0</v>
      </c>
      <c r="AA22" s="126"/>
      <c r="AB22" s="126"/>
      <c r="AC22" s="126"/>
      <c r="AD22" s="126"/>
      <c r="AE22" s="126">
        <v>0</v>
      </c>
      <c r="AF22" s="126">
        <v>0</v>
      </c>
      <c r="AG22" s="126">
        <v>0</v>
      </c>
      <c r="AH22" s="126">
        <v>0</v>
      </c>
      <c r="AI22" s="126"/>
      <c r="AJ22" s="126"/>
      <c r="AK22" s="126">
        <f t="shared" si="0"/>
        <v>98.42</v>
      </c>
      <c r="AL22" s="115"/>
    </row>
    <row r="23" spans="1:38" ht="14.4" x14ac:dyDescent="0.25">
      <c r="A23" s="115"/>
      <c r="B23" s="124">
        <v>412500</v>
      </c>
      <c r="C23" s="125" t="s">
        <v>171</v>
      </c>
      <c r="D23" s="126">
        <v>0</v>
      </c>
      <c r="E23" s="126">
        <v>0</v>
      </c>
      <c r="F23" s="126">
        <v>0.71</v>
      </c>
      <c r="G23" s="126">
        <v>1.1000000000000001</v>
      </c>
      <c r="H23" s="126">
        <v>117.23</v>
      </c>
      <c r="I23" s="126"/>
      <c r="J23" s="126">
        <v>10</v>
      </c>
      <c r="K23" s="126">
        <v>5.0199999999999996</v>
      </c>
      <c r="L23" s="126"/>
      <c r="M23" s="126">
        <v>480.64</v>
      </c>
      <c r="N23" s="126">
        <v>3.75</v>
      </c>
      <c r="O23" s="126">
        <v>0</v>
      </c>
      <c r="P23" s="126">
        <v>0</v>
      </c>
      <c r="Q23" s="126">
        <v>0</v>
      </c>
      <c r="R23" s="126">
        <v>0</v>
      </c>
      <c r="S23" s="126"/>
      <c r="T23" s="126">
        <v>0</v>
      </c>
      <c r="U23" s="126"/>
      <c r="V23" s="126">
        <v>141</v>
      </c>
      <c r="W23" s="126">
        <v>2.84</v>
      </c>
      <c r="X23" s="126">
        <v>93.43</v>
      </c>
      <c r="Y23" s="126">
        <v>10.93</v>
      </c>
      <c r="Z23" s="126">
        <v>1.86</v>
      </c>
      <c r="AA23" s="126"/>
      <c r="AB23" s="126"/>
      <c r="AC23" s="126"/>
      <c r="AD23" s="126"/>
      <c r="AE23" s="126">
        <v>2.0699999999999998</v>
      </c>
      <c r="AF23" s="126">
        <v>0</v>
      </c>
      <c r="AG23" s="126">
        <v>0</v>
      </c>
      <c r="AH23" s="126">
        <v>0</v>
      </c>
      <c r="AI23" s="126"/>
      <c r="AJ23" s="126"/>
      <c r="AK23" s="126">
        <f t="shared" si="0"/>
        <v>870.58</v>
      </c>
      <c r="AL23" s="115"/>
    </row>
    <row r="24" spans="1:38" ht="14.4" x14ac:dyDescent="0.25">
      <c r="A24" s="115"/>
      <c r="B24" s="124">
        <v>412800</v>
      </c>
      <c r="C24" s="125" t="s">
        <v>172</v>
      </c>
      <c r="D24" s="126">
        <v>0</v>
      </c>
      <c r="E24" s="126">
        <v>0</v>
      </c>
      <c r="F24" s="126">
        <v>0</v>
      </c>
      <c r="G24" s="126">
        <v>0</v>
      </c>
      <c r="H24" s="126">
        <v>0</v>
      </c>
      <c r="I24" s="126"/>
      <c r="J24" s="126">
        <v>0</v>
      </c>
      <c r="K24" s="126">
        <v>0</v>
      </c>
      <c r="L24" s="126"/>
      <c r="M24" s="126">
        <v>0</v>
      </c>
      <c r="N24" s="126"/>
      <c r="O24" s="126">
        <v>0</v>
      </c>
      <c r="P24" s="126">
        <v>0</v>
      </c>
      <c r="Q24" s="126">
        <v>0</v>
      </c>
      <c r="R24" s="126">
        <v>0</v>
      </c>
      <c r="S24" s="126"/>
      <c r="T24" s="126">
        <v>0</v>
      </c>
      <c r="U24" s="126"/>
      <c r="V24" s="126">
        <v>0</v>
      </c>
      <c r="W24" s="126">
        <v>0</v>
      </c>
      <c r="X24" s="126">
        <v>0</v>
      </c>
      <c r="Y24" s="126">
        <v>0</v>
      </c>
      <c r="Z24" s="126">
        <v>0</v>
      </c>
      <c r="AA24" s="126"/>
      <c r="AB24" s="126"/>
      <c r="AC24" s="126"/>
      <c r="AD24" s="126"/>
      <c r="AE24" s="126">
        <v>0</v>
      </c>
      <c r="AF24" s="126">
        <v>0</v>
      </c>
      <c r="AG24" s="126">
        <v>0</v>
      </c>
      <c r="AH24" s="126">
        <v>0</v>
      </c>
      <c r="AI24" s="126"/>
      <c r="AJ24" s="126"/>
      <c r="AK24" s="126">
        <f t="shared" si="0"/>
        <v>0</v>
      </c>
      <c r="AL24" s="115"/>
    </row>
    <row r="25" spans="1:38" ht="14.4" x14ac:dyDescent="0.25">
      <c r="A25" s="115"/>
      <c r="B25" s="124">
        <v>412900</v>
      </c>
      <c r="C25" s="125" t="s">
        <v>173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/>
      <c r="J25" s="126">
        <v>0</v>
      </c>
      <c r="K25" s="126">
        <v>0</v>
      </c>
      <c r="L25" s="126"/>
      <c r="M25" s="126">
        <v>529.71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/>
      <c r="T25" s="126">
        <v>0</v>
      </c>
      <c r="U25" s="126"/>
      <c r="V25" s="126">
        <v>0</v>
      </c>
      <c r="W25" s="126">
        <v>0</v>
      </c>
      <c r="X25" s="126">
        <v>0</v>
      </c>
      <c r="Y25" s="126">
        <v>0</v>
      </c>
      <c r="Z25" s="126">
        <v>0</v>
      </c>
      <c r="AA25" s="126"/>
      <c r="AB25" s="126"/>
      <c r="AC25" s="126"/>
      <c r="AD25" s="126"/>
      <c r="AE25" s="126">
        <v>0</v>
      </c>
      <c r="AF25" s="126">
        <v>0</v>
      </c>
      <c r="AG25" s="126">
        <v>0</v>
      </c>
      <c r="AH25" s="126">
        <v>0</v>
      </c>
      <c r="AI25" s="126"/>
      <c r="AJ25" s="126"/>
      <c r="AK25" s="126">
        <f t="shared" si="0"/>
        <v>529.71</v>
      </c>
      <c r="AL25" s="115"/>
    </row>
    <row r="26" spans="1:38" ht="14.4" x14ac:dyDescent="0.25">
      <c r="A26" s="115"/>
      <c r="B26" s="124">
        <v>413900</v>
      </c>
      <c r="C26" s="125" t="s">
        <v>174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/>
      <c r="J26" s="126">
        <v>109</v>
      </c>
      <c r="K26" s="126">
        <v>0</v>
      </c>
      <c r="L26" s="126"/>
      <c r="M26" s="126">
        <v>0</v>
      </c>
      <c r="N26" s="126">
        <v>0</v>
      </c>
      <c r="O26" s="126">
        <v>0</v>
      </c>
      <c r="P26" s="126">
        <v>0</v>
      </c>
      <c r="Q26" s="126">
        <v>0</v>
      </c>
      <c r="R26" s="126">
        <v>0</v>
      </c>
      <c r="S26" s="126"/>
      <c r="T26" s="126">
        <v>0</v>
      </c>
      <c r="U26" s="126"/>
      <c r="V26" s="126">
        <v>0</v>
      </c>
      <c r="W26" s="126">
        <v>0</v>
      </c>
      <c r="X26" s="126">
        <v>0</v>
      </c>
      <c r="Y26" s="126">
        <v>0</v>
      </c>
      <c r="Z26" s="126">
        <v>0</v>
      </c>
      <c r="AA26" s="126"/>
      <c r="AB26" s="126"/>
      <c r="AC26" s="126"/>
      <c r="AD26" s="126"/>
      <c r="AE26" s="126">
        <v>0</v>
      </c>
      <c r="AF26" s="126">
        <v>0</v>
      </c>
      <c r="AG26" s="126">
        <v>0</v>
      </c>
      <c r="AH26" s="126">
        <v>0</v>
      </c>
      <c r="AI26" s="126"/>
      <c r="AJ26" s="126"/>
      <c r="AK26" s="126">
        <f t="shared" si="0"/>
        <v>109</v>
      </c>
      <c r="AL26" s="115"/>
    </row>
    <row r="27" spans="1:38" ht="14.4" x14ac:dyDescent="0.25">
      <c r="A27" s="115"/>
      <c r="B27" s="124">
        <v>414000</v>
      </c>
      <c r="C27" s="125" t="s">
        <v>9</v>
      </c>
      <c r="D27" s="126">
        <v>124.39</v>
      </c>
      <c r="E27" s="126">
        <v>86.53</v>
      </c>
      <c r="F27" s="126">
        <v>0</v>
      </c>
      <c r="G27" s="126">
        <v>124.82</v>
      </c>
      <c r="H27" s="126">
        <v>0</v>
      </c>
      <c r="I27" s="126"/>
      <c r="J27" s="126">
        <v>2</v>
      </c>
      <c r="K27" s="126">
        <v>0</v>
      </c>
      <c r="L27" s="126"/>
      <c r="M27" s="126">
        <v>216.68</v>
      </c>
      <c r="N27" s="126">
        <v>13613.48</v>
      </c>
      <c r="O27" s="126">
        <v>15668.19</v>
      </c>
      <c r="P27" s="126">
        <v>17</v>
      </c>
      <c r="Q27" s="126">
        <v>0</v>
      </c>
      <c r="R27" s="126">
        <v>151.4</v>
      </c>
      <c r="S27" s="126"/>
      <c r="T27" s="126">
        <v>18571.84</v>
      </c>
      <c r="U27" s="126"/>
      <c r="V27" s="126">
        <v>200</v>
      </c>
      <c r="W27" s="126">
        <v>0</v>
      </c>
      <c r="X27" s="126">
        <v>0</v>
      </c>
      <c r="Y27" s="126">
        <v>0</v>
      </c>
      <c r="Z27" s="126">
        <v>4.12</v>
      </c>
      <c r="AA27" s="126"/>
      <c r="AB27" s="126"/>
      <c r="AC27" s="126"/>
      <c r="AD27" s="126"/>
      <c r="AE27" s="126">
        <v>0</v>
      </c>
      <c r="AF27" s="126">
        <v>0</v>
      </c>
      <c r="AG27" s="126">
        <v>0</v>
      </c>
      <c r="AH27" s="126">
        <v>0</v>
      </c>
      <c r="AI27" s="126"/>
      <c r="AJ27" s="126"/>
      <c r="AK27" s="126">
        <f t="shared" si="0"/>
        <v>48780.450000000004</v>
      </c>
      <c r="AL27" s="115"/>
    </row>
    <row r="28" spans="1:38" ht="14.4" x14ac:dyDescent="0.25">
      <c r="A28" s="115"/>
      <c r="B28" s="124">
        <v>415000</v>
      </c>
      <c r="C28" s="125" t="s">
        <v>175</v>
      </c>
      <c r="D28" s="126">
        <v>0</v>
      </c>
      <c r="E28" s="126">
        <v>0</v>
      </c>
      <c r="F28" s="126">
        <v>0</v>
      </c>
      <c r="G28" s="126">
        <v>11284.49</v>
      </c>
      <c r="H28" s="126">
        <v>0</v>
      </c>
      <c r="I28" s="126"/>
      <c r="J28" s="126">
        <v>0</v>
      </c>
      <c r="K28" s="126">
        <v>0</v>
      </c>
      <c r="L28" s="126"/>
      <c r="M28" s="126">
        <v>0</v>
      </c>
      <c r="N28" s="126">
        <v>1040.4000000000001</v>
      </c>
      <c r="O28" s="126">
        <v>0</v>
      </c>
      <c r="P28" s="126">
        <v>0</v>
      </c>
      <c r="Q28" s="126">
        <v>0</v>
      </c>
      <c r="R28" s="126">
        <v>380.84</v>
      </c>
      <c r="S28" s="126"/>
      <c r="T28" s="126">
        <v>0</v>
      </c>
      <c r="U28" s="126"/>
      <c r="V28" s="126">
        <v>0</v>
      </c>
      <c r="W28" s="126">
        <v>0</v>
      </c>
      <c r="X28" s="126">
        <v>0</v>
      </c>
      <c r="Y28" s="126">
        <v>0</v>
      </c>
      <c r="Z28" s="126">
        <v>323.97000000000003</v>
      </c>
      <c r="AA28" s="126"/>
      <c r="AB28" s="126"/>
      <c r="AC28" s="126"/>
      <c r="AD28" s="126"/>
      <c r="AE28" s="126">
        <v>0</v>
      </c>
      <c r="AF28" s="126">
        <v>0</v>
      </c>
      <c r="AG28" s="126">
        <v>0</v>
      </c>
      <c r="AH28" s="126">
        <v>0</v>
      </c>
      <c r="AI28" s="126"/>
      <c r="AJ28" s="126">
        <v>12.65</v>
      </c>
      <c r="AK28" s="126">
        <f t="shared" si="0"/>
        <v>13042.349999999999</v>
      </c>
      <c r="AL28" s="115"/>
    </row>
    <row r="29" spans="1:38" ht="14.4" x14ac:dyDescent="0.25">
      <c r="A29" s="115"/>
      <c r="B29" s="121">
        <v>415500</v>
      </c>
      <c r="C29" s="128" t="s">
        <v>10</v>
      </c>
      <c r="D29" s="123">
        <v>491.15</v>
      </c>
      <c r="E29" s="123">
        <v>683.05</v>
      </c>
      <c r="F29" s="123">
        <v>0</v>
      </c>
      <c r="G29" s="123">
        <v>803.98</v>
      </c>
      <c r="H29" s="123">
        <v>35700.54</v>
      </c>
      <c r="I29" s="123"/>
      <c r="J29" s="123">
        <v>2049</v>
      </c>
      <c r="K29" s="123">
        <v>2946.5</v>
      </c>
      <c r="L29" s="123"/>
      <c r="M29" s="123">
        <v>0</v>
      </c>
      <c r="N29" s="123">
        <v>851.13</v>
      </c>
      <c r="O29" s="123">
        <v>2549.94</v>
      </c>
      <c r="P29" s="123">
        <v>0</v>
      </c>
      <c r="Q29" s="123">
        <v>0</v>
      </c>
      <c r="R29" s="123">
        <v>0</v>
      </c>
      <c r="S29" s="123"/>
      <c r="T29" s="123">
        <v>5924.87</v>
      </c>
      <c r="U29" s="123"/>
      <c r="V29" s="123">
        <v>190</v>
      </c>
      <c r="W29" s="123">
        <v>3036.04</v>
      </c>
      <c r="X29" s="123">
        <v>2145.38</v>
      </c>
      <c r="Y29" s="123">
        <v>9674.7199999999993</v>
      </c>
      <c r="Z29" s="123">
        <v>88.49</v>
      </c>
      <c r="AA29" s="123"/>
      <c r="AB29" s="123"/>
      <c r="AC29" s="123"/>
      <c r="AD29" s="123"/>
      <c r="AE29" s="123">
        <v>0</v>
      </c>
      <c r="AF29" s="123">
        <v>0</v>
      </c>
      <c r="AG29" s="123">
        <v>0</v>
      </c>
      <c r="AH29" s="123">
        <v>0</v>
      </c>
      <c r="AI29" s="123"/>
      <c r="AJ29" s="123"/>
      <c r="AK29" s="123">
        <f t="shared" si="0"/>
        <v>67134.790000000008</v>
      </c>
      <c r="AL29" s="115"/>
    </row>
    <row r="30" spans="1:38" ht="14.4" x14ac:dyDescent="0.25">
      <c r="A30" s="115"/>
      <c r="B30" s="124">
        <v>419500</v>
      </c>
      <c r="C30" s="125" t="s">
        <v>11</v>
      </c>
      <c r="D30" s="126">
        <v>690.44</v>
      </c>
      <c r="E30" s="126">
        <v>207.13</v>
      </c>
      <c r="F30" s="126">
        <v>112.13</v>
      </c>
      <c r="G30" s="126">
        <v>616.12</v>
      </c>
      <c r="H30" s="126">
        <v>906.52</v>
      </c>
      <c r="I30" s="126"/>
      <c r="J30" s="126">
        <v>6196</v>
      </c>
      <c r="K30" s="126">
        <v>643.32000000000005</v>
      </c>
      <c r="L30" s="126"/>
      <c r="M30" s="126">
        <v>259.47000000000003</v>
      </c>
      <c r="N30" s="126">
        <v>994.72</v>
      </c>
      <c r="O30" s="126">
        <v>329.27</v>
      </c>
      <c r="P30" s="126">
        <v>1071</v>
      </c>
      <c r="Q30" s="126">
        <v>156.94</v>
      </c>
      <c r="R30" s="126">
        <v>331.25</v>
      </c>
      <c r="S30" s="126"/>
      <c r="T30" s="126">
        <v>2170.54</v>
      </c>
      <c r="U30" s="126"/>
      <c r="V30" s="126">
        <v>448</v>
      </c>
      <c r="W30" s="126">
        <v>95.71</v>
      </c>
      <c r="X30" s="126">
        <v>830.86</v>
      </c>
      <c r="Y30" s="126">
        <v>694.07</v>
      </c>
      <c r="Z30" s="126">
        <v>1143.6600000000001</v>
      </c>
      <c r="AA30" s="126"/>
      <c r="AB30" s="126"/>
      <c r="AC30" s="126"/>
      <c r="AD30" s="126"/>
      <c r="AE30" s="126">
        <v>121.28</v>
      </c>
      <c r="AF30" s="126">
        <v>1.96</v>
      </c>
      <c r="AG30" s="126">
        <v>287.62</v>
      </c>
      <c r="AH30" s="126">
        <v>16.66</v>
      </c>
      <c r="AI30" s="126"/>
      <c r="AJ30" s="126"/>
      <c r="AK30" s="126">
        <f t="shared" si="0"/>
        <v>18324.669999999995</v>
      </c>
      <c r="AL30" s="115"/>
    </row>
    <row r="31" spans="1:38" ht="14.4" x14ac:dyDescent="0.25">
      <c r="A31" s="115"/>
      <c r="B31" s="130"/>
      <c r="C31" s="131" t="s">
        <v>12</v>
      </c>
      <c r="D31" s="129">
        <f>+D$28+D$30</f>
        <v>690.44</v>
      </c>
      <c r="E31" s="129">
        <f t="shared" ref="E31:AI31" si="1">+E$28+E$30</f>
        <v>207.13</v>
      </c>
      <c r="F31" s="129">
        <f t="shared" si="1"/>
        <v>112.13</v>
      </c>
      <c r="G31" s="129">
        <f t="shared" si="1"/>
        <v>11900.61</v>
      </c>
      <c r="H31" s="129">
        <f t="shared" si="1"/>
        <v>906.52</v>
      </c>
      <c r="I31" s="129">
        <f t="shared" si="1"/>
        <v>0</v>
      </c>
      <c r="J31" s="129">
        <f t="shared" si="1"/>
        <v>6196</v>
      </c>
      <c r="K31" s="129">
        <f t="shared" si="1"/>
        <v>643.32000000000005</v>
      </c>
      <c r="L31" s="129">
        <f t="shared" si="1"/>
        <v>0</v>
      </c>
      <c r="M31" s="129">
        <f t="shared" si="1"/>
        <v>259.47000000000003</v>
      </c>
      <c r="N31" s="129">
        <f t="shared" si="1"/>
        <v>2035.1200000000001</v>
      </c>
      <c r="O31" s="129">
        <f t="shared" si="1"/>
        <v>329.27</v>
      </c>
      <c r="P31" s="129">
        <f t="shared" si="1"/>
        <v>1071</v>
      </c>
      <c r="Q31" s="129">
        <f t="shared" si="1"/>
        <v>156.94</v>
      </c>
      <c r="R31" s="129">
        <f t="shared" si="1"/>
        <v>712.08999999999992</v>
      </c>
      <c r="S31" s="129">
        <f t="shared" si="1"/>
        <v>0</v>
      </c>
      <c r="T31" s="129">
        <f t="shared" si="1"/>
        <v>2170.54</v>
      </c>
      <c r="U31" s="129">
        <f t="shared" si="1"/>
        <v>0</v>
      </c>
      <c r="V31" s="129">
        <f t="shared" si="1"/>
        <v>448</v>
      </c>
      <c r="W31" s="129">
        <f t="shared" si="1"/>
        <v>95.71</v>
      </c>
      <c r="X31" s="129">
        <f t="shared" si="1"/>
        <v>830.86</v>
      </c>
      <c r="Y31" s="129">
        <f t="shared" si="1"/>
        <v>694.07</v>
      </c>
      <c r="Z31" s="129">
        <f t="shared" si="1"/>
        <v>1467.63</v>
      </c>
      <c r="AA31" s="129">
        <f t="shared" si="1"/>
        <v>0</v>
      </c>
      <c r="AB31" s="129">
        <f t="shared" si="1"/>
        <v>0</v>
      </c>
      <c r="AC31" s="129">
        <f t="shared" si="1"/>
        <v>0</v>
      </c>
      <c r="AD31" s="129">
        <f t="shared" si="1"/>
        <v>0</v>
      </c>
      <c r="AE31" s="129">
        <f t="shared" si="1"/>
        <v>121.28</v>
      </c>
      <c r="AF31" s="129">
        <f t="shared" si="1"/>
        <v>1.96</v>
      </c>
      <c r="AG31" s="129">
        <f t="shared" si="1"/>
        <v>287.62</v>
      </c>
      <c r="AH31" s="129">
        <f t="shared" si="1"/>
        <v>16.66</v>
      </c>
      <c r="AI31" s="129">
        <f t="shared" si="1"/>
        <v>0</v>
      </c>
      <c r="AJ31" s="129"/>
      <c r="AK31" s="129">
        <f t="shared" si="0"/>
        <v>31354.37</v>
      </c>
      <c r="AL31" s="115"/>
    </row>
    <row r="32" spans="1:38" s="127" customFormat="1" ht="14.4" x14ac:dyDescent="0.25">
      <c r="A32" s="115"/>
      <c r="B32" s="130"/>
      <c r="C32" s="132" t="s">
        <v>13</v>
      </c>
      <c r="D32" s="129">
        <f t="shared" ref="D32:AI32" si="2">+SUM(D$12:D$20,D$22:D$26)</f>
        <v>2855.54</v>
      </c>
      <c r="E32" s="129">
        <f t="shared" si="2"/>
        <v>983.61</v>
      </c>
      <c r="F32" s="129">
        <f t="shared" si="2"/>
        <v>276.43</v>
      </c>
      <c r="G32" s="129">
        <f t="shared" si="2"/>
        <v>2700.8</v>
      </c>
      <c r="H32" s="129">
        <f t="shared" si="2"/>
        <v>5155.9699999999993</v>
      </c>
      <c r="I32" s="129">
        <f t="shared" si="2"/>
        <v>0</v>
      </c>
      <c r="J32" s="129">
        <f t="shared" si="2"/>
        <v>4614</v>
      </c>
      <c r="K32" s="129">
        <f t="shared" si="2"/>
        <v>2340.8900000000003</v>
      </c>
      <c r="L32" s="129">
        <f t="shared" si="2"/>
        <v>0</v>
      </c>
      <c r="M32" s="129">
        <f t="shared" si="2"/>
        <v>7013</v>
      </c>
      <c r="N32" s="129">
        <f t="shared" si="2"/>
        <v>1946.3200000000002</v>
      </c>
      <c r="O32" s="129">
        <f t="shared" si="2"/>
        <v>6973.91</v>
      </c>
      <c r="P32" s="129">
        <f t="shared" si="2"/>
        <v>1630</v>
      </c>
      <c r="Q32" s="129">
        <f t="shared" si="2"/>
        <v>3037.19</v>
      </c>
      <c r="R32" s="129">
        <f t="shared" si="2"/>
        <v>871.98</v>
      </c>
      <c r="S32" s="129">
        <f t="shared" si="2"/>
        <v>0</v>
      </c>
      <c r="T32" s="129">
        <f t="shared" si="2"/>
        <v>3410.92</v>
      </c>
      <c r="U32" s="129">
        <f t="shared" si="2"/>
        <v>0</v>
      </c>
      <c r="V32" s="129">
        <f t="shared" si="2"/>
        <v>1728</v>
      </c>
      <c r="W32" s="129">
        <f t="shared" si="2"/>
        <v>276.12</v>
      </c>
      <c r="X32" s="129">
        <f t="shared" si="2"/>
        <v>1333.1800000000003</v>
      </c>
      <c r="Y32" s="129">
        <f t="shared" si="2"/>
        <v>732.47</v>
      </c>
      <c r="Z32" s="129">
        <f t="shared" si="2"/>
        <v>8826.77</v>
      </c>
      <c r="AA32" s="129">
        <f t="shared" si="2"/>
        <v>0</v>
      </c>
      <c r="AB32" s="129">
        <f t="shared" si="2"/>
        <v>0</v>
      </c>
      <c r="AC32" s="129">
        <f t="shared" si="2"/>
        <v>0</v>
      </c>
      <c r="AD32" s="129">
        <f t="shared" si="2"/>
        <v>0</v>
      </c>
      <c r="AE32" s="129">
        <f t="shared" si="2"/>
        <v>2063.7800000000002</v>
      </c>
      <c r="AF32" s="129">
        <f t="shared" si="2"/>
        <v>242.24</v>
      </c>
      <c r="AG32" s="129">
        <f t="shared" si="2"/>
        <v>183.59</v>
      </c>
      <c r="AH32" s="129">
        <f t="shared" si="2"/>
        <v>20.100000000000001</v>
      </c>
      <c r="AI32" s="129">
        <f t="shared" si="2"/>
        <v>0</v>
      </c>
      <c r="AJ32" s="129"/>
      <c r="AK32" s="129">
        <f t="shared" si="0"/>
        <v>59216.81</v>
      </c>
      <c r="AL32" s="115"/>
    </row>
    <row r="33" spans="1:38" ht="14.4" x14ac:dyDescent="0.25">
      <c r="A33" s="115"/>
      <c r="B33" s="130"/>
      <c r="C33" s="133" t="s">
        <v>14</v>
      </c>
      <c r="D33" s="129">
        <f t="shared" ref="D33:AI33" si="3">+SUM(D$21,D$27,D$29,D$31,D$32)</f>
        <v>37226.480000000003</v>
      </c>
      <c r="E33" s="129">
        <f t="shared" si="3"/>
        <v>5362.2699999999995</v>
      </c>
      <c r="F33" s="129">
        <f t="shared" si="3"/>
        <v>6902.17</v>
      </c>
      <c r="G33" s="129">
        <f t="shared" si="3"/>
        <v>23273.96</v>
      </c>
      <c r="H33" s="129">
        <f t="shared" si="3"/>
        <v>104873.39</v>
      </c>
      <c r="I33" s="129">
        <f t="shared" si="3"/>
        <v>0</v>
      </c>
      <c r="J33" s="129">
        <f t="shared" si="3"/>
        <v>114477</v>
      </c>
      <c r="K33" s="129">
        <f t="shared" si="3"/>
        <v>15396.11</v>
      </c>
      <c r="L33" s="129">
        <f t="shared" si="3"/>
        <v>0</v>
      </c>
      <c r="M33" s="129">
        <f t="shared" si="3"/>
        <v>35252.630000000005</v>
      </c>
      <c r="N33" s="129">
        <f t="shared" si="3"/>
        <v>49152.24</v>
      </c>
      <c r="O33" s="129">
        <f t="shared" si="3"/>
        <v>105111.68000000001</v>
      </c>
      <c r="P33" s="129">
        <f t="shared" si="3"/>
        <v>19914</v>
      </c>
      <c r="Q33" s="129">
        <f t="shared" si="3"/>
        <v>63501.450000000004</v>
      </c>
      <c r="R33" s="129">
        <f t="shared" si="3"/>
        <v>22654.59</v>
      </c>
      <c r="S33" s="129">
        <f t="shared" si="3"/>
        <v>0</v>
      </c>
      <c r="T33" s="129">
        <f t="shared" si="3"/>
        <v>190612.89</v>
      </c>
      <c r="U33" s="129">
        <f t="shared" si="3"/>
        <v>0</v>
      </c>
      <c r="V33" s="129">
        <f t="shared" si="3"/>
        <v>10473</v>
      </c>
      <c r="W33" s="129">
        <f t="shared" si="3"/>
        <v>9483.18</v>
      </c>
      <c r="X33" s="129">
        <f t="shared" si="3"/>
        <v>21727.730000000003</v>
      </c>
      <c r="Y33" s="129">
        <f t="shared" si="3"/>
        <v>22960.07</v>
      </c>
      <c r="Z33" s="129">
        <f t="shared" si="3"/>
        <v>71977.02</v>
      </c>
      <c r="AA33" s="129">
        <f t="shared" si="3"/>
        <v>0</v>
      </c>
      <c r="AB33" s="129">
        <f t="shared" si="3"/>
        <v>0</v>
      </c>
      <c r="AC33" s="129">
        <f t="shared" si="3"/>
        <v>0</v>
      </c>
      <c r="AD33" s="129">
        <f t="shared" si="3"/>
        <v>0</v>
      </c>
      <c r="AE33" s="129">
        <f t="shared" si="3"/>
        <v>12715.61</v>
      </c>
      <c r="AF33" s="129">
        <f t="shared" si="3"/>
        <v>7439.3</v>
      </c>
      <c r="AG33" s="129">
        <f t="shared" si="3"/>
        <v>1792.24</v>
      </c>
      <c r="AH33" s="129">
        <f t="shared" si="3"/>
        <v>5379.34</v>
      </c>
      <c r="AI33" s="129">
        <f t="shared" si="3"/>
        <v>0</v>
      </c>
      <c r="AJ33" s="129"/>
      <c r="AK33" s="129">
        <f t="shared" si="0"/>
        <v>957658.35</v>
      </c>
      <c r="AL33" s="115"/>
    </row>
    <row r="34" spans="1:38" ht="14.4" x14ac:dyDescent="0.25">
      <c r="A34" s="115"/>
      <c r="B34" s="130"/>
      <c r="C34" s="133" t="s">
        <v>15</v>
      </c>
      <c r="D34" s="129">
        <f>D$11-D$33</f>
        <v>155.7699999999968</v>
      </c>
      <c r="E34" s="129">
        <f t="shared" ref="E34:AI34" si="4">E$11-E$33</f>
        <v>37.330000000000837</v>
      </c>
      <c r="F34" s="129">
        <f t="shared" si="4"/>
        <v>45.890000000000327</v>
      </c>
      <c r="G34" s="129">
        <f t="shared" si="4"/>
        <v>1.0000000002037268E-2</v>
      </c>
      <c r="H34" s="129">
        <f t="shared" si="4"/>
        <v>91.089999999996508</v>
      </c>
      <c r="I34" s="129">
        <f t="shared" si="4"/>
        <v>0</v>
      </c>
      <c r="J34" s="129">
        <f t="shared" si="4"/>
        <v>0</v>
      </c>
      <c r="K34" s="129">
        <f t="shared" si="4"/>
        <v>255.85999999999876</v>
      </c>
      <c r="L34" s="129">
        <f t="shared" si="4"/>
        <v>0</v>
      </c>
      <c r="M34" s="129">
        <f t="shared" si="4"/>
        <v>7336.1499999999942</v>
      </c>
      <c r="N34" s="129">
        <f t="shared" si="4"/>
        <v>22.360000000000582</v>
      </c>
      <c r="O34" s="129">
        <f t="shared" si="4"/>
        <v>123.72999999999593</v>
      </c>
      <c r="P34" s="129">
        <f t="shared" si="4"/>
        <v>181</v>
      </c>
      <c r="Q34" s="129">
        <f t="shared" si="4"/>
        <v>289.94999999999709</v>
      </c>
      <c r="R34" s="129">
        <f t="shared" si="4"/>
        <v>158.43000000000029</v>
      </c>
      <c r="S34" s="129">
        <f t="shared" si="4"/>
        <v>0</v>
      </c>
      <c r="T34" s="129">
        <f t="shared" si="4"/>
        <v>1422.6299999999756</v>
      </c>
      <c r="U34" s="129">
        <f t="shared" si="4"/>
        <v>0</v>
      </c>
      <c r="V34" s="129">
        <f t="shared" si="4"/>
        <v>0</v>
      </c>
      <c r="W34" s="129">
        <f t="shared" si="4"/>
        <v>208.31999999999971</v>
      </c>
      <c r="X34" s="129">
        <f t="shared" si="4"/>
        <v>308.54999999999563</v>
      </c>
      <c r="Y34" s="129">
        <f t="shared" si="4"/>
        <v>0</v>
      </c>
      <c r="Z34" s="129">
        <f t="shared" si="4"/>
        <v>47.30000000000291</v>
      </c>
      <c r="AA34" s="129">
        <f t="shared" si="4"/>
        <v>0</v>
      </c>
      <c r="AB34" s="129">
        <f t="shared" si="4"/>
        <v>0</v>
      </c>
      <c r="AC34" s="129">
        <f t="shared" si="4"/>
        <v>0</v>
      </c>
      <c r="AD34" s="129">
        <f t="shared" si="4"/>
        <v>0</v>
      </c>
      <c r="AE34" s="129">
        <f t="shared" si="4"/>
        <v>364.38999999999942</v>
      </c>
      <c r="AF34" s="129">
        <f t="shared" si="4"/>
        <v>65.739999999999782</v>
      </c>
      <c r="AG34" s="129">
        <f t="shared" si="4"/>
        <v>-9.9999999999909051E-3</v>
      </c>
      <c r="AH34" s="129">
        <f t="shared" si="4"/>
        <v>57.25</v>
      </c>
      <c r="AI34" s="129">
        <f t="shared" si="4"/>
        <v>0</v>
      </c>
      <c r="AJ34" s="129"/>
      <c r="AK34" s="129">
        <f t="shared" si="0"/>
        <v>11171.739999999956</v>
      </c>
      <c r="AL34" s="115"/>
    </row>
    <row r="35" spans="1:38" ht="14.4" x14ac:dyDescent="0.25">
      <c r="A35" s="115"/>
      <c r="B35" s="130">
        <v>500000</v>
      </c>
      <c r="C35" s="133" t="s">
        <v>16</v>
      </c>
      <c r="D35" s="129">
        <f>+D$11-D$65</f>
        <v>20368.509999999998</v>
      </c>
      <c r="E35" s="129">
        <f t="shared" ref="E35:AI35" si="5">+E$11-E$65</f>
        <v>5000.8200000000006</v>
      </c>
      <c r="F35" s="129">
        <f t="shared" si="5"/>
        <v>5810.13</v>
      </c>
      <c r="G35" s="129">
        <f t="shared" si="5"/>
        <v>9991.510000000002</v>
      </c>
      <c r="H35" s="129">
        <f t="shared" si="5"/>
        <v>88788.93</v>
      </c>
      <c r="I35" s="129">
        <f t="shared" si="5"/>
        <v>0</v>
      </c>
      <c r="J35" s="129">
        <f t="shared" si="5"/>
        <v>92737</v>
      </c>
      <c r="K35" s="129">
        <f t="shared" si="5"/>
        <v>14558.65</v>
      </c>
      <c r="L35" s="129">
        <f t="shared" si="5"/>
        <v>0</v>
      </c>
      <c r="M35" s="129">
        <f t="shared" si="5"/>
        <v>34625.11</v>
      </c>
      <c r="N35" s="129">
        <f t="shared" si="5"/>
        <v>31857.219999999998</v>
      </c>
      <c r="O35" s="129">
        <f t="shared" si="5"/>
        <v>65192.710000000006</v>
      </c>
      <c r="P35" s="129">
        <f t="shared" si="5"/>
        <v>14264</v>
      </c>
      <c r="Q35" s="129">
        <f t="shared" si="5"/>
        <v>31598.97</v>
      </c>
      <c r="R35" s="129">
        <f t="shared" si="5"/>
        <v>16066.73</v>
      </c>
      <c r="S35" s="129">
        <f t="shared" si="5"/>
        <v>0</v>
      </c>
      <c r="T35" s="129">
        <f t="shared" si="5"/>
        <v>118842.34999999999</v>
      </c>
      <c r="U35" s="129">
        <f t="shared" si="5"/>
        <v>0</v>
      </c>
      <c r="V35" s="129">
        <f t="shared" si="5"/>
        <v>6988</v>
      </c>
      <c r="W35" s="129">
        <f t="shared" si="5"/>
        <v>9223.1299999999992</v>
      </c>
      <c r="X35" s="129">
        <f t="shared" si="5"/>
        <v>17127.18</v>
      </c>
      <c r="Y35" s="129">
        <f t="shared" si="5"/>
        <v>20568.16</v>
      </c>
      <c r="Z35" s="129">
        <f t="shared" si="5"/>
        <v>51475.960000000006</v>
      </c>
      <c r="AA35" s="129">
        <f t="shared" si="5"/>
        <v>0</v>
      </c>
      <c r="AB35" s="129">
        <f t="shared" si="5"/>
        <v>0</v>
      </c>
      <c r="AC35" s="129">
        <f t="shared" si="5"/>
        <v>0</v>
      </c>
      <c r="AD35" s="129">
        <f t="shared" si="5"/>
        <v>0</v>
      </c>
      <c r="AE35" s="129">
        <f t="shared" si="5"/>
        <v>9828.18</v>
      </c>
      <c r="AF35" s="129">
        <f t="shared" si="5"/>
        <v>7699</v>
      </c>
      <c r="AG35" s="129">
        <f t="shared" si="5"/>
        <v>2183.7800000000002</v>
      </c>
      <c r="AH35" s="129">
        <f t="shared" si="5"/>
        <v>5853.18</v>
      </c>
      <c r="AI35" s="129">
        <f t="shared" si="5"/>
        <v>0</v>
      </c>
      <c r="AJ35" s="129"/>
      <c r="AK35" s="129">
        <f t="shared" si="0"/>
        <v>680649.21000000008</v>
      </c>
      <c r="AL35" s="115"/>
    </row>
    <row r="36" spans="1:38" ht="14.4" x14ac:dyDescent="0.25">
      <c r="A36" s="115"/>
      <c r="B36" s="121">
        <v>510000</v>
      </c>
      <c r="C36" s="134" t="s">
        <v>17</v>
      </c>
      <c r="D36" s="123">
        <v>10393.94</v>
      </c>
      <c r="E36" s="123">
        <v>4819.12</v>
      </c>
      <c r="F36" s="123">
        <v>5162.12</v>
      </c>
      <c r="G36" s="123">
        <v>9236.68</v>
      </c>
      <c r="H36" s="123">
        <v>78584.61</v>
      </c>
      <c r="I36" s="123"/>
      <c r="J36" s="123">
        <v>78960</v>
      </c>
      <c r="K36" s="123">
        <v>13995.27</v>
      </c>
      <c r="L36" s="123"/>
      <c r="M36" s="123">
        <v>30277.08</v>
      </c>
      <c r="N36" s="123">
        <v>29963.07</v>
      </c>
      <c r="O36" s="123">
        <v>51213.55</v>
      </c>
      <c r="P36" s="123">
        <v>10646</v>
      </c>
      <c r="Q36" s="123">
        <v>12905.42</v>
      </c>
      <c r="R36" s="123">
        <v>12252.69</v>
      </c>
      <c r="S36" s="123"/>
      <c r="T36" s="123">
        <v>86528.59</v>
      </c>
      <c r="U36" s="123"/>
      <c r="V36" s="123">
        <v>4940</v>
      </c>
      <c r="W36" s="123">
        <v>8946.16</v>
      </c>
      <c r="X36" s="123">
        <v>14018.51</v>
      </c>
      <c r="Y36" s="123">
        <v>19253.689999999999</v>
      </c>
      <c r="Z36" s="123">
        <v>39436.57</v>
      </c>
      <c r="AA36" s="123"/>
      <c r="AB36" s="123"/>
      <c r="AC36" s="123"/>
      <c r="AD36" s="123"/>
      <c r="AE36" s="123">
        <v>7636.47</v>
      </c>
      <c r="AF36" s="123">
        <v>7613.11</v>
      </c>
      <c r="AG36" s="123">
        <v>2064.6799999999998</v>
      </c>
      <c r="AH36" s="123">
        <v>5795.02</v>
      </c>
      <c r="AI36" s="123"/>
      <c r="AJ36" s="123">
        <v>2850.68</v>
      </c>
      <c r="AK36" s="123">
        <f t="shared" si="0"/>
        <v>547493.03000000014</v>
      </c>
      <c r="AL36" s="115"/>
    </row>
    <row r="37" spans="1:38" ht="14.4" x14ac:dyDescent="0.25">
      <c r="A37" s="115"/>
      <c r="B37" s="124">
        <v>510300</v>
      </c>
      <c r="C37" s="125" t="s">
        <v>176</v>
      </c>
      <c r="D37" s="126">
        <v>0</v>
      </c>
      <c r="E37" s="126">
        <v>0</v>
      </c>
      <c r="F37" s="126">
        <v>0</v>
      </c>
      <c r="G37" s="126">
        <v>0</v>
      </c>
      <c r="H37" s="126">
        <v>0</v>
      </c>
      <c r="I37" s="126"/>
      <c r="J37" s="126">
        <v>1</v>
      </c>
      <c r="K37" s="126">
        <v>0</v>
      </c>
      <c r="L37" s="126"/>
      <c r="M37" s="126">
        <v>0</v>
      </c>
      <c r="N37" s="126">
        <v>0</v>
      </c>
      <c r="O37" s="126">
        <v>0</v>
      </c>
      <c r="P37" s="126">
        <v>0</v>
      </c>
      <c r="Q37" s="126">
        <v>0</v>
      </c>
      <c r="R37" s="126">
        <v>0</v>
      </c>
      <c r="S37" s="126"/>
      <c r="T37" s="126">
        <v>0</v>
      </c>
      <c r="U37" s="126"/>
      <c r="V37" s="126">
        <v>0</v>
      </c>
      <c r="W37" s="126">
        <v>0</v>
      </c>
      <c r="X37" s="126">
        <v>0</v>
      </c>
      <c r="Y37" s="126">
        <v>4.74</v>
      </c>
      <c r="Z37" s="126">
        <v>0</v>
      </c>
      <c r="AA37" s="126"/>
      <c r="AB37" s="126"/>
      <c r="AC37" s="126"/>
      <c r="AD37" s="126"/>
      <c r="AE37" s="126">
        <v>0</v>
      </c>
      <c r="AF37" s="126">
        <v>0</v>
      </c>
      <c r="AG37" s="126">
        <v>0</v>
      </c>
      <c r="AH37" s="126">
        <v>0</v>
      </c>
      <c r="AI37" s="126"/>
      <c r="AJ37" s="126"/>
      <c r="AK37" s="126">
        <f t="shared" si="0"/>
        <v>5.74</v>
      </c>
      <c r="AL37" s="115"/>
    </row>
    <row r="38" spans="1:38" ht="14.4" x14ac:dyDescent="0.25">
      <c r="A38" s="115"/>
      <c r="B38" s="124">
        <v>510400</v>
      </c>
      <c r="C38" s="125" t="s">
        <v>177</v>
      </c>
      <c r="D38" s="126">
        <v>3.91</v>
      </c>
      <c r="E38" s="126">
        <v>0</v>
      </c>
      <c r="F38" s="126">
        <v>0</v>
      </c>
      <c r="G38" s="126">
        <v>0</v>
      </c>
      <c r="H38" s="126">
        <v>0</v>
      </c>
      <c r="I38" s="126"/>
      <c r="J38" s="126">
        <v>29</v>
      </c>
      <c r="K38" s="126">
        <v>0.2</v>
      </c>
      <c r="L38" s="126"/>
      <c r="M38" s="126">
        <v>2558.37</v>
      </c>
      <c r="N38" s="126">
        <v>46.6</v>
      </c>
      <c r="O38" s="126">
        <v>0</v>
      </c>
      <c r="P38" s="126">
        <v>0</v>
      </c>
      <c r="Q38" s="126">
        <v>0</v>
      </c>
      <c r="R38" s="126">
        <v>0.2</v>
      </c>
      <c r="S38" s="126"/>
      <c r="T38" s="126">
        <v>35.99</v>
      </c>
      <c r="U38" s="126"/>
      <c r="V38" s="126">
        <v>0</v>
      </c>
      <c r="W38" s="126">
        <v>0.14000000000000001</v>
      </c>
      <c r="X38" s="126">
        <v>0</v>
      </c>
      <c r="Y38" s="126">
        <v>0</v>
      </c>
      <c r="Z38" s="126">
        <v>0</v>
      </c>
      <c r="AA38" s="126"/>
      <c r="AB38" s="126"/>
      <c r="AC38" s="126"/>
      <c r="AD38" s="126"/>
      <c r="AE38" s="126">
        <v>0</v>
      </c>
      <c r="AF38" s="126">
        <v>0</v>
      </c>
      <c r="AG38" s="126">
        <v>0</v>
      </c>
      <c r="AH38" s="126">
        <v>0</v>
      </c>
      <c r="AI38" s="126"/>
      <c r="AJ38" s="126"/>
      <c r="AK38" s="126">
        <f t="shared" si="0"/>
        <v>2674.4099999999994</v>
      </c>
      <c r="AL38" s="115"/>
    </row>
    <row r="39" spans="1:38" ht="14.4" x14ac:dyDescent="0.25">
      <c r="A39" s="115"/>
      <c r="B39" s="124">
        <v>510600</v>
      </c>
      <c r="C39" s="125" t="s">
        <v>178</v>
      </c>
      <c r="D39" s="126">
        <v>276.48</v>
      </c>
      <c r="E39" s="126">
        <v>0</v>
      </c>
      <c r="F39" s="126">
        <v>36.19</v>
      </c>
      <c r="G39" s="126">
        <v>21.71</v>
      </c>
      <c r="H39" s="126">
        <v>8.9600000000000009</v>
      </c>
      <c r="I39" s="126"/>
      <c r="J39" s="126">
        <v>0</v>
      </c>
      <c r="K39" s="126">
        <v>212.02</v>
      </c>
      <c r="L39" s="126"/>
      <c r="M39" s="126">
        <v>414.66</v>
      </c>
      <c r="N39" s="126">
        <v>207.39</v>
      </c>
      <c r="O39" s="126">
        <v>0</v>
      </c>
      <c r="P39" s="126">
        <v>0</v>
      </c>
      <c r="Q39" s="126">
        <v>0</v>
      </c>
      <c r="R39" s="126">
        <v>0</v>
      </c>
      <c r="S39" s="126"/>
      <c r="T39" s="126">
        <v>0</v>
      </c>
      <c r="U39" s="126"/>
      <c r="V39" s="126">
        <v>4</v>
      </c>
      <c r="W39" s="126">
        <v>0</v>
      </c>
      <c r="X39" s="126">
        <v>141.15</v>
      </c>
      <c r="Y39" s="126">
        <v>0</v>
      </c>
      <c r="Z39" s="126">
        <v>577.21</v>
      </c>
      <c r="AA39" s="126"/>
      <c r="AB39" s="126"/>
      <c r="AC39" s="126"/>
      <c r="AD39" s="126"/>
      <c r="AE39" s="126">
        <v>33.97</v>
      </c>
      <c r="AF39" s="126">
        <v>0</v>
      </c>
      <c r="AG39" s="126">
        <v>0</v>
      </c>
      <c r="AH39" s="126">
        <v>0</v>
      </c>
      <c r="AI39" s="126"/>
      <c r="AJ39" s="126"/>
      <c r="AK39" s="126">
        <f t="shared" si="0"/>
        <v>1933.74</v>
      </c>
      <c r="AL39" s="115"/>
    </row>
    <row r="40" spans="1:38" ht="14.4" x14ac:dyDescent="0.25">
      <c r="A40" s="115"/>
      <c r="B40" s="124">
        <v>510700</v>
      </c>
      <c r="C40" s="125" t="s">
        <v>168</v>
      </c>
      <c r="D40" s="126">
        <v>0</v>
      </c>
      <c r="E40" s="126">
        <v>0</v>
      </c>
      <c r="F40" s="126">
        <v>0</v>
      </c>
      <c r="G40" s="126">
        <v>0</v>
      </c>
      <c r="H40" s="126">
        <v>0</v>
      </c>
      <c r="I40" s="126"/>
      <c r="J40" s="126">
        <v>0</v>
      </c>
      <c r="K40" s="126">
        <v>0</v>
      </c>
      <c r="L40" s="126"/>
      <c r="M40" s="126">
        <v>0</v>
      </c>
      <c r="N40" s="126"/>
      <c r="O40" s="126">
        <v>0</v>
      </c>
      <c r="P40" s="126">
        <v>0</v>
      </c>
      <c r="Q40" s="126">
        <v>0</v>
      </c>
      <c r="R40" s="126">
        <v>0</v>
      </c>
      <c r="S40" s="126"/>
      <c r="T40" s="126">
        <v>0</v>
      </c>
      <c r="U40" s="126"/>
      <c r="V40" s="126">
        <v>0</v>
      </c>
      <c r="W40" s="126">
        <v>0</v>
      </c>
      <c r="X40" s="126">
        <v>0</v>
      </c>
      <c r="Y40" s="126">
        <v>0</v>
      </c>
      <c r="Z40" s="126">
        <v>0</v>
      </c>
      <c r="AA40" s="126"/>
      <c r="AB40" s="126"/>
      <c r="AC40" s="126"/>
      <c r="AD40" s="126"/>
      <c r="AE40" s="126">
        <v>0</v>
      </c>
      <c r="AF40" s="126">
        <v>0</v>
      </c>
      <c r="AG40" s="126">
        <v>0</v>
      </c>
      <c r="AH40" s="126">
        <v>0</v>
      </c>
      <c r="AI40" s="126"/>
      <c r="AJ40" s="126"/>
      <c r="AK40" s="126">
        <f t="shared" si="0"/>
        <v>0</v>
      </c>
      <c r="AL40" s="115"/>
    </row>
    <row r="41" spans="1:38" ht="14.4" x14ac:dyDescent="0.25">
      <c r="A41" s="115"/>
      <c r="B41" s="124">
        <v>510800</v>
      </c>
      <c r="C41" s="125" t="s">
        <v>179</v>
      </c>
      <c r="D41" s="126">
        <v>0</v>
      </c>
      <c r="E41" s="126">
        <v>0</v>
      </c>
      <c r="F41" s="126">
        <v>0</v>
      </c>
      <c r="G41" s="126">
        <v>1321.01</v>
      </c>
      <c r="H41" s="126">
        <v>0</v>
      </c>
      <c r="I41" s="126"/>
      <c r="J41" s="126">
        <v>792</v>
      </c>
      <c r="K41" s="126">
        <v>882.83</v>
      </c>
      <c r="L41" s="126"/>
      <c r="M41" s="126">
        <v>0</v>
      </c>
      <c r="N41" s="126">
        <v>761.19</v>
      </c>
      <c r="O41" s="126">
        <v>3489.05</v>
      </c>
      <c r="P41" s="126">
        <v>0</v>
      </c>
      <c r="Q41" s="126">
        <v>0</v>
      </c>
      <c r="R41" s="126">
        <v>0</v>
      </c>
      <c r="S41" s="126"/>
      <c r="T41" s="126">
        <v>0</v>
      </c>
      <c r="U41" s="126"/>
      <c r="V41" s="126">
        <v>6</v>
      </c>
      <c r="W41" s="126">
        <v>0</v>
      </c>
      <c r="X41" s="126">
        <v>0</v>
      </c>
      <c r="Y41" s="126">
        <v>0</v>
      </c>
      <c r="Z41" s="126">
        <v>2590.9699999999998</v>
      </c>
      <c r="AA41" s="126"/>
      <c r="AB41" s="126"/>
      <c r="AC41" s="126"/>
      <c r="AD41" s="126"/>
      <c r="AE41" s="126">
        <v>1466.26</v>
      </c>
      <c r="AF41" s="126">
        <v>0</v>
      </c>
      <c r="AG41" s="126">
        <v>0</v>
      </c>
      <c r="AH41" s="126">
        <v>0</v>
      </c>
      <c r="AI41" s="126"/>
      <c r="AJ41" s="126"/>
      <c r="AK41" s="126">
        <f t="shared" si="0"/>
        <v>11309.31</v>
      </c>
      <c r="AL41" s="115"/>
    </row>
    <row r="42" spans="1:38" ht="14.4" x14ac:dyDescent="0.25">
      <c r="A42" s="115"/>
      <c r="B42" s="124">
        <v>511500</v>
      </c>
      <c r="C42" s="125" t="s">
        <v>18</v>
      </c>
      <c r="D42" s="126">
        <v>375</v>
      </c>
      <c r="E42" s="126">
        <v>754.34</v>
      </c>
      <c r="F42" s="126">
        <v>1105.29</v>
      </c>
      <c r="G42" s="126">
        <v>2188.7399999999998</v>
      </c>
      <c r="H42" s="126">
        <v>18.989999999999998</v>
      </c>
      <c r="I42" s="126"/>
      <c r="J42" s="126">
        <v>11976</v>
      </c>
      <c r="K42" s="126">
        <v>306.12</v>
      </c>
      <c r="L42" s="126"/>
      <c r="M42" s="126">
        <v>850.87</v>
      </c>
      <c r="N42" s="126">
        <v>116.89</v>
      </c>
      <c r="O42" s="126">
        <v>781.52</v>
      </c>
      <c r="P42" s="126">
        <v>2058</v>
      </c>
      <c r="Q42" s="126">
        <v>3908.06</v>
      </c>
      <c r="R42" s="126">
        <v>1325.71</v>
      </c>
      <c r="S42" s="126"/>
      <c r="T42" s="126">
        <v>28317.17</v>
      </c>
      <c r="U42" s="126"/>
      <c r="V42" s="126">
        <v>414</v>
      </c>
      <c r="W42" s="126">
        <v>48</v>
      </c>
      <c r="X42" s="126">
        <v>0.84</v>
      </c>
      <c r="Y42" s="126">
        <v>71.92</v>
      </c>
      <c r="Z42" s="126">
        <v>307.56</v>
      </c>
      <c r="AA42" s="126"/>
      <c r="AB42" s="126"/>
      <c r="AC42" s="126"/>
      <c r="AD42" s="126"/>
      <c r="AE42" s="126">
        <v>201.12</v>
      </c>
      <c r="AF42" s="126">
        <v>832.59</v>
      </c>
      <c r="AG42" s="126">
        <v>0</v>
      </c>
      <c r="AH42" s="126">
        <v>76.78</v>
      </c>
      <c r="AI42" s="126"/>
      <c r="AJ42" s="126">
        <v>0.66</v>
      </c>
      <c r="AK42" s="126">
        <f t="shared" si="0"/>
        <v>56036.169999999991</v>
      </c>
      <c r="AL42" s="115"/>
    </row>
    <row r="43" spans="1:38" ht="14.4" x14ac:dyDescent="0.25">
      <c r="A43" s="115"/>
      <c r="B43" s="124">
        <v>511900</v>
      </c>
      <c r="C43" s="125" t="s">
        <v>164</v>
      </c>
      <c r="D43" s="126">
        <v>0</v>
      </c>
      <c r="E43" s="126">
        <v>0</v>
      </c>
      <c r="F43" s="126">
        <v>0</v>
      </c>
      <c r="G43" s="126">
        <v>0</v>
      </c>
      <c r="H43" s="126">
        <v>0</v>
      </c>
      <c r="I43" s="126"/>
      <c r="J43" s="126">
        <v>0</v>
      </c>
      <c r="K43" s="126">
        <v>0</v>
      </c>
      <c r="L43" s="126"/>
      <c r="M43" s="126">
        <v>0</v>
      </c>
      <c r="N43" s="126"/>
      <c r="O43" s="126">
        <v>0</v>
      </c>
      <c r="P43" s="126">
        <v>0</v>
      </c>
      <c r="Q43" s="126">
        <v>0</v>
      </c>
      <c r="R43" s="126">
        <v>0</v>
      </c>
      <c r="S43" s="126"/>
      <c r="T43" s="126">
        <v>0</v>
      </c>
      <c r="U43" s="126"/>
      <c r="V43" s="126">
        <v>0</v>
      </c>
      <c r="W43" s="126">
        <v>0</v>
      </c>
      <c r="X43" s="126">
        <v>0</v>
      </c>
      <c r="Y43" s="126">
        <v>0</v>
      </c>
      <c r="Z43" s="126">
        <v>0</v>
      </c>
      <c r="AA43" s="126"/>
      <c r="AB43" s="126"/>
      <c r="AC43" s="126"/>
      <c r="AD43" s="126"/>
      <c r="AE43" s="126">
        <v>0</v>
      </c>
      <c r="AF43" s="126">
        <v>0</v>
      </c>
      <c r="AG43" s="126">
        <v>0</v>
      </c>
      <c r="AH43" s="126">
        <v>0</v>
      </c>
      <c r="AI43" s="126"/>
      <c r="AJ43" s="126"/>
      <c r="AK43" s="126">
        <f t="shared" si="0"/>
        <v>0</v>
      </c>
      <c r="AL43" s="115"/>
    </row>
    <row r="44" spans="1:38" ht="14.4" x14ac:dyDescent="0.25">
      <c r="A44" s="115"/>
      <c r="B44" s="121">
        <v>512000</v>
      </c>
      <c r="C44" s="128" t="s">
        <v>19</v>
      </c>
      <c r="D44" s="123">
        <v>5879.18</v>
      </c>
      <c r="E44" s="123">
        <v>1754.15</v>
      </c>
      <c r="F44" s="123">
        <v>2231.71</v>
      </c>
      <c r="G44" s="123">
        <v>2492.5500000000002</v>
      </c>
      <c r="H44" s="123">
        <v>15011.66</v>
      </c>
      <c r="I44" s="123"/>
      <c r="J44" s="123">
        <v>34023</v>
      </c>
      <c r="K44" s="123">
        <v>6967.6</v>
      </c>
      <c r="L44" s="123"/>
      <c r="M44" s="123">
        <v>11503.27</v>
      </c>
      <c r="N44" s="123">
        <v>17338.490000000002</v>
      </c>
      <c r="O44" s="123">
        <v>28145.45</v>
      </c>
      <c r="P44" s="123">
        <v>4996</v>
      </c>
      <c r="Q44" s="123">
        <v>4309.46</v>
      </c>
      <c r="R44" s="123">
        <v>7395.91</v>
      </c>
      <c r="S44" s="123"/>
      <c r="T44" s="123">
        <v>38353.160000000003</v>
      </c>
      <c r="U44" s="123"/>
      <c r="V44" s="123">
        <v>2624</v>
      </c>
      <c r="W44" s="123">
        <v>3884.06</v>
      </c>
      <c r="X44" s="123">
        <v>6028.13</v>
      </c>
      <c r="Y44" s="123">
        <v>7428.15</v>
      </c>
      <c r="Z44" s="123">
        <v>10689.55</v>
      </c>
      <c r="AA44" s="123"/>
      <c r="AB44" s="123"/>
      <c r="AC44" s="123"/>
      <c r="AD44" s="123"/>
      <c r="AE44" s="123">
        <v>3572.12</v>
      </c>
      <c r="AF44" s="123">
        <v>2902.52</v>
      </c>
      <c r="AG44" s="123">
        <v>772.67</v>
      </c>
      <c r="AH44" s="123">
        <v>3024.29</v>
      </c>
      <c r="AI44" s="123"/>
      <c r="AJ44" s="123">
        <v>899.34</v>
      </c>
      <c r="AK44" s="123">
        <f t="shared" si="0"/>
        <v>222226.42</v>
      </c>
      <c r="AL44" s="115"/>
    </row>
    <row r="45" spans="1:38" ht="14.4" x14ac:dyDescent="0.25">
      <c r="A45" s="115"/>
      <c r="B45" s="124">
        <v>512300</v>
      </c>
      <c r="C45" s="125" t="s">
        <v>170</v>
      </c>
      <c r="D45" s="126">
        <v>0</v>
      </c>
      <c r="E45" s="126">
        <v>0</v>
      </c>
      <c r="F45" s="126">
        <v>0</v>
      </c>
      <c r="G45" s="126">
        <v>0</v>
      </c>
      <c r="H45" s="126">
        <v>0</v>
      </c>
      <c r="I45" s="126"/>
      <c r="J45" s="126">
        <v>0</v>
      </c>
      <c r="K45" s="126">
        <v>0</v>
      </c>
      <c r="L45" s="126"/>
      <c r="M45" s="126">
        <v>345.29</v>
      </c>
      <c r="N45" s="126"/>
      <c r="O45" s="126">
        <v>0</v>
      </c>
      <c r="P45" s="126">
        <v>0</v>
      </c>
      <c r="Q45" s="126">
        <v>0</v>
      </c>
      <c r="R45" s="126">
        <v>0</v>
      </c>
      <c r="S45" s="126"/>
      <c r="T45" s="126">
        <v>0</v>
      </c>
      <c r="U45" s="126"/>
      <c r="V45" s="126">
        <v>0</v>
      </c>
      <c r="W45" s="126">
        <v>0</v>
      </c>
      <c r="X45" s="126">
        <v>0</v>
      </c>
      <c r="Y45" s="126">
        <v>0</v>
      </c>
      <c r="Z45" s="126">
        <v>0</v>
      </c>
      <c r="AA45" s="126"/>
      <c r="AB45" s="126"/>
      <c r="AC45" s="126"/>
      <c r="AD45" s="126"/>
      <c r="AE45" s="126">
        <v>0</v>
      </c>
      <c r="AF45" s="126">
        <v>0</v>
      </c>
      <c r="AG45" s="126">
        <v>0</v>
      </c>
      <c r="AH45" s="126">
        <v>0</v>
      </c>
      <c r="AI45" s="126"/>
      <c r="AJ45" s="126"/>
      <c r="AK45" s="126">
        <f t="shared" si="0"/>
        <v>345.29</v>
      </c>
      <c r="AL45" s="115"/>
    </row>
    <row r="46" spans="1:38" ht="14.4" x14ac:dyDescent="0.25">
      <c r="A46" s="115"/>
      <c r="B46" s="124">
        <v>512500</v>
      </c>
      <c r="C46" s="125" t="s">
        <v>171</v>
      </c>
      <c r="D46" s="126">
        <v>0</v>
      </c>
      <c r="E46" s="126">
        <v>0</v>
      </c>
      <c r="F46" s="126">
        <v>0</v>
      </c>
      <c r="G46" s="126">
        <v>0</v>
      </c>
      <c r="H46" s="126">
        <v>12.19</v>
      </c>
      <c r="I46" s="126"/>
      <c r="J46" s="126">
        <v>0</v>
      </c>
      <c r="K46" s="126">
        <v>0.02</v>
      </c>
      <c r="L46" s="126"/>
      <c r="M46" s="126">
        <v>316.27</v>
      </c>
      <c r="N46" s="126">
        <v>0</v>
      </c>
      <c r="O46" s="126">
        <v>0</v>
      </c>
      <c r="P46" s="126">
        <v>0</v>
      </c>
      <c r="Q46" s="126">
        <v>0</v>
      </c>
      <c r="R46" s="126">
        <v>0</v>
      </c>
      <c r="S46" s="126"/>
      <c r="T46" s="126">
        <v>0</v>
      </c>
      <c r="U46" s="126"/>
      <c r="V46" s="126">
        <v>1</v>
      </c>
      <c r="W46" s="126">
        <v>0.01</v>
      </c>
      <c r="X46" s="126">
        <v>148.63</v>
      </c>
      <c r="Y46" s="126">
        <v>0.05</v>
      </c>
      <c r="Z46" s="126">
        <v>1.02</v>
      </c>
      <c r="AA46" s="126"/>
      <c r="AB46" s="126"/>
      <c r="AC46" s="126"/>
      <c r="AD46" s="126"/>
      <c r="AE46" s="126">
        <v>0.08</v>
      </c>
      <c r="AF46" s="126">
        <v>0</v>
      </c>
      <c r="AG46" s="126">
        <v>0</v>
      </c>
      <c r="AH46" s="126">
        <v>0</v>
      </c>
      <c r="AI46" s="126"/>
      <c r="AJ46" s="126"/>
      <c r="AK46" s="126">
        <f t="shared" si="0"/>
        <v>479.26999999999992</v>
      </c>
      <c r="AL46" s="115"/>
    </row>
    <row r="47" spans="1:38" ht="14.4" x14ac:dyDescent="0.25">
      <c r="A47" s="115"/>
      <c r="B47" s="124">
        <v>512800</v>
      </c>
      <c r="C47" s="125" t="s">
        <v>180</v>
      </c>
      <c r="D47" s="126">
        <v>0</v>
      </c>
      <c r="E47" s="126">
        <v>0</v>
      </c>
      <c r="F47" s="126">
        <v>0</v>
      </c>
      <c r="G47" s="126">
        <v>0</v>
      </c>
      <c r="H47" s="126">
        <v>0</v>
      </c>
      <c r="I47" s="126"/>
      <c r="J47" s="126">
        <v>0</v>
      </c>
      <c r="K47" s="126">
        <v>0</v>
      </c>
      <c r="L47" s="126"/>
      <c r="M47" s="126">
        <v>0</v>
      </c>
      <c r="N47" s="126"/>
      <c r="O47" s="126">
        <v>0</v>
      </c>
      <c r="P47" s="126">
        <v>0</v>
      </c>
      <c r="Q47" s="126">
        <v>0</v>
      </c>
      <c r="R47" s="126">
        <v>0</v>
      </c>
      <c r="S47" s="126"/>
      <c r="T47" s="126">
        <v>0</v>
      </c>
      <c r="U47" s="126"/>
      <c r="V47" s="126">
        <v>0</v>
      </c>
      <c r="W47" s="126">
        <v>0</v>
      </c>
      <c r="X47" s="126">
        <v>0</v>
      </c>
      <c r="Y47" s="126">
        <v>0</v>
      </c>
      <c r="Z47" s="126">
        <v>0</v>
      </c>
      <c r="AA47" s="126"/>
      <c r="AB47" s="126"/>
      <c r="AC47" s="126"/>
      <c r="AD47" s="126"/>
      <c r="AE47" s="126">
        <v>0</v>
      </c>
      <c r="AF47" s="126">
        <v>0</v>
      </c>
      <c r="AG47" s="126">
        <v>0</v>
      </c>
      <c r="AH47" s="126">
        <v>0</v>
      </c>
      <c r="AI47" s="126"/>
      <c r="AJ47" s="126"/>
      <c r="AK47" s="126">
        <f t="shared" si="0"/>
        <v>0</v>
      </c>
      <c r="AL47" s="115"/>
    </row>
    <row r="48" spans="1:38" ht="14.4" x14ac:dyDescent="0.25">
      <c r="A48" s="115"/>
      <c r="B48" s="124">
        <v>512900</v>
      </c>
      <c r="C48" s="125" t="s">
        <v>173</v>
      </c>
      <c r="D48" s="126">
        <v>0</v>
      </c>
      <c r="E48" s="126">
        <v>0</v>
      </c>
      <c r="F48" s="126">
        <v>0</v>
      </c>
      <c r="G48" s="126">
        <v>0</v>
      </c>
      <c r="H48" s="126">
        <v>0</v>
      </c>
      <c r="I48" s="126"/>
      <c r="J48" s="126">
        <v>0</v>
      </c>
      <c r="K48" s="126">
        <v>0</v>
      </c>
      <c r="L48" s="126"/>
      <c r="M48" s="126">
        <v>546.07000000000005</v>
      </c>
      <c r="N48" s="126">
        <v>0</v>
      </c>
      <c r="O48" s="126">
        <v>0</v>
      </c>
      <c r="P48" s="126">
        <v>0</v>
      </c>
      <c r="Q48" s="126">
        <v>0</v>
      </c>
      <c r="R48" s="126">
        <v>0</v>
      </c>
      <c r="S48" s="126"/>
      <c r="T48" s="126">
        <v>0</v>
      </c>
      <c r="U48" s="126"/>
      <c r="V48" s="126">
        <v>0</v>
      </c>
      <c r="W48" s="126">
        <v>0</v>
      </c>
      <c r="X48" s="126">
        <v>0</v>
      </c>
      <c r="Y48" s="126">
        <v>0</v>
      </c>
      <c r="Z48" s="126">
        <v>0</v>
      </c>
      <c r="AA48" s="126"/>
      <c r="AB48" s="126"/>
      <c r="AC48" s="126"/>
      <c r="AD48" s="126"/>
      <c r="AE48" s="126">
        <v>0</v>
      </c>
      <c r="AF48" s="126">
        <v>0</v>
      </c>
      <c r="AG48" s="126">
        <v>0</v>
      </c>
      <c r="AH48" s="126">
        <v>0</v>
      </c>
      <c r="AI48" s="126"/>
      <c r="AJ48" s="126"/>
      <c r="AK48" s="126">
        <f t="shared" si="0"/>
        <v>546.07000000000005</v>
      </c>
      <c r="AL48" s="115"/>
    </row>
    <row r="49" spans="1:38" ht="14.4" x14ac:dyDescent="0.25">
      <c r="A49" s="115"/>
      <c r="B49" s="124">
        <v>513000</v>
      </c>
      <c r="C49" s="125" t="s">
        <v>20</v>
      </c>
      <c r="D49" s="126">
        <v>397.52</v>
      </c>
      <c r="E49" s="126">
        <v>194.46</v>
      </c>
      <c r="F49" s="126">
        <v>244.35</v>
      </c>
      <c r="G49" s="126">
        <v>561.12</v>
      </c>
      <c r="H49" s="126">
        <v>8634.56</v>
      </c>
      <c r="I49" s="126"/>
      <c r="J49" s="126">
        <v>3910</v>
      </c>
      <c r="K49" s="126">
        <v>674.51</v>
      </c>
      <c r="L49" s="126"/>
      <c r="M49" s="126">
        <v>1289.52</v>
      </c>
      <c r="N49" s="126">
        <v>944.3</v>
      </c>
      <c r="O49" s="126">
        <v>2313.16</v>
      </c>
      <c r="P49" s="126">
        <v>315</v>
      </c>
      <c r="Q49" s="126">
        <v>1309.17</v>
      </c>
      <c r="R49" s="126">
        <v>845.26</v>
      </c>
      <c r="S49" s="126"/>
      <c r="T49" s="126">
        <v>1858.77</v>
      </c>
      <c r="U49" s="126"/>
      <c r="V49" s="126">
        <v>384</v>
      </c>
      <c r="W49" s="126">
        <v>505.52</v>
      </c>
      <c r="X49" s="126">
        <v>1024.22</v>
      </c>
      <c r="Y49" s="126">
        <v>581.17999999999995</v>
      </c>
      <c r="Z49" s="126">
        <v>1195.8</v>
      </c>
      <c r="AA49" s="126"/>
      <c r="AB49" s="126"/>
      <c r="AC49" s="126"/>
      <c r="AD49" s="126"/>
      <c r="AE49" s="126">
        <v>211.64</v>
      </c>
      <c r="AF49" s="126">
        <v>2093.9</v>
      </c>
      <c r="AG49" s="126">
        <v>739.3</v>
      </c>
      <c r="AH49" s="126">
        <v>546.96</v>
      </c>
      <c r="AI49" s="126"/>
      <c r="AJ49" s="126">
        <v>290.25</v>
      </c>
      <c r="AK49" s="126">
        <f t="shared" si="0"/>
        <v>31064.469999999998</v>
      </c>
      <c r="AL49" s="115"/>
    </row>
    <row r="50" spans="1:38" ht="14.4" x14ac:dyDescent="0.25">
      <c r="A50" s="115"/>
      <c r="B50" s="124">
        <v>513900</v>
      </c>
      <c r="C50" s="125" t="s">
        <v>181</v>
      </c>
      <c r="D50" s="126">
        <v>0</v>
      </c>
      <c r="E50" s="126">
        <v>0</v>
      </c>
      <c r="F50" s="126">
        <v>0</v>
      </c>
      <c r="G50" s="126">
        <v>0</v>
      </c>
      <c r="H50" s="126">
        <v>0</v>
      </c>
      <c r="I50" s="126"/>
      <c r="J50" s="126">
        <v>63</v>
      </c>
      <c r="K50" s="126">
        <v>0</v>
      </c>
      <c r="L50" s="126"/>
      <c r="M50" s="126">
        <v>0</v>
      </c>
      <c r="N50" s="126">
        <v>0</v>
      </c>
      <c r="O50" s="126">
        <v>0</v>
      </c>
      <c r="P50" s="126">
        <v>0</v>
      </c>
      <c r="Q50" s="126">
        <v>0</v>
      </c>
      <c r="R50" s="126">
        <v>0</v>
      </c>
      <c r="S50" s="126"/>
      <c r="T50" s="126">
        <v>0</v>
      </c>
      <c r="U50" s="126"/>
      <c r="V50" s="126">
        <v>0</v>
      </c>
      <c r="W50" s="126">
        <v>0</v>
      </c>
      <c r="X50" s="126">
        <v>0</v>
      </c>
      <c r="Y50" s="126">
        <v>0</v>
      </c>
      <c r="Z50" s="126">
        <v>0</v>
      </c>
      <c r="AA50" s="126"/>
      <c r="AB50" s="126"/>
      <c r="AC50" s="126"/>
      <c r="AD50" s="126"/>
      <c r="AE50" s="126">
        <v>0</v>
      </c>
      <c r="AF50" s="126">
        <v>0</v>
      </c>
      <c r="AG50" s="126">
        <v>0</v>
      </c>
      <c r="AH50" s="126">
        <v>0</v>
      </c>
      <c r="AI50" s="126"/>
      <c r="AJ50" s="126"/>
      <c r="AK50" s="126">
        <f t="shared" si="0"/>
        <v>63</v>
      </c>
      <c r="AL50" s="115"/>
    </row>
    <row r="51" spans="1:38" ht="14.4" x14ac:dyDescent="0.25">
      <c r="A51" s="115"/>
      <c r="B51" s="121">
        <v>514000</v>
      </c>
      <c r="C51" s="128" t="s">
        <v>21</v>
      </c>
      <c r="D51" s="123">
        <v>696.19</v>
      </c>
      <c r="E51" s="123">
        <v>224.68</v>
      </c>
      <c r="F51" s="123">
        <v>199.77</v>
      </c>
      <c r="G51" s="123">
        <v>281.44</v>
      </c>
      <c r="H51" s="123">
        <v>1398.14</v>
      </c>
      <c r="I51" s="123"/>
      <c r="J51" s="123">
        <v>3226</v>
      </c>
      <c r="K51" s="123">
        <v>344.19</v>
      </c>
      <c r="L51" s="123"/>
      <c r="M51" s="123">
        <v>474.24</v>
      </c>
      <c r="N51" s="123">
        <v>1545.33</v>
      </c>
      <c r="O51" s="123">
        <v>1569.16</v>
      </c>
      <c r="P51" s="123">
        <v>470</v>
      </c>
      <c r="Q51" s="123">
        <v>947.9</v>
      </c>
      <c r="R51" s="123">
        <v>414.16</v>
      </c>
      <c r="S51" s="123"/>
      <c r="T51" s="123">
        <v>4085.68</v>
      </c>
      <c r="U51" s="123"/>
      <c r="V51" s="123">
        <v>220</v>
      </c>
      <c r="W51" s="123">
        <v>325.83</v>
      </c>
      <c r="X51" s="123">
        <v>340.42</v>
      </c>
      <c r="Y51" s="123">
        <v>848.29</v>
      </c>
      <c r="Z51" s="123">
        <v>1275.46</v>
      </c>
      <c r="AA51" s="123"/>
      <c r="AB51" s="123"/>
      <c r="AC51" s="123"/>
      <c r="AD51" s="123"/>
      <c r="AE51" s="123">
        <v>251.53</v>
      </c>
      <c r="AF51" s="123">
        <v>266.37</v>
      </c>
      <c r="AG51" s="123">
        <v>66.37</v>
      </c>
      <c r="AH51" s="123">
        <v>66.39</v>
      </c>
      <c r="AI51" s="123"/>
      <c r="AJ51" s="123">
        <v>912.56</v>
      </c>
      <c r="AK51" s="123">
        <f t="shared" si="0"/>
        <v>20450.099999999995</v>
      </c>
      <c r="AL51" s="115"/>
    </row>
    <row r="52" spans="1:38" ht="14.4" x14ac:dyDescent="0.25">
      <c r="A52" s="115"/>
      <c r="B52" s="121">
        <v>514500</v>
      </c>
      <c r="C52" s="128" t="s">
        <v>109</v>
      </c>
      <c r="D52" s="123">
        <v>88.49</v>
      </c>
      <c r="E52" s="123">
        <v>101.01</v>
      </c>
      <c r="F52" s="123">
        <v>49.23</v>
      </c>
      <c r="G52" s="123">
        <v>0</v>
      </c>
      <c r="H52" s="123">
        <v>4234.8999999999996</v>
      </c>
      <c r="I52" s="123"/>
      <c r="J52" s="123">
        <v>6553</v>
      </c>
      <c r="K52" s="123">
        <v>503.32</v>
      </c>
      <c r="L52" s="123"/>
      <c r="M52" s="123">
        <v>639.98</v>
      </c>
      <c r="N52" s="123">
        <v>1262.93</v>
      </c>
      <c r="O52" s="123">
        <v>3318</v>
      </c>
      <c r="P52" s="123">
        <v>297</v>
      </c>
      <c r="Q52" s="123">
        <v>178.55</v>
      </c>
      <c r="R52" s="123">
        <v>327.31</v>
      </c>
      <c r="S52" s="123"/>
      <c r="T52" s="123">
        <v>854.95</v>
      </c>
      <c r="U52" s="123"/>
      <c r="V52" s="123">
        <v>8</v>
      </c>
      <c r="W52" s="123">
        <v>214.59</v>
      </c>
      <c r="X52" s="123">
        <v>393.13</v>
      </c>
      <c r="Y52" s="123">
        <v>609.44000000000005</v>
      </c>
      <c r="Z52" s="123">
        <v>109.69</v>
      </c>
      <c r="AA52" s="123"/>
      <c r="AB52" s="123"/>
      <c r="AC52" s="123"/>
      <c r="AD52" s="123"/>
      <c r="AE52" s="123">
        <v>169.15</v>
      </c>
      <c r="AF52" s="123">
        <v>309.33999999999997</v>
      </c>
      <c r="AG52" s="123">
        <v>0</v>
      </c>
      <c r="AH52" s="123">
        <v>471.79</v>
      </c>
      <c r="AI52" s="123"/>
      <c r="AJ52" s="123">
        <v>144.97999999999999</v>
      </c>
      <c r="AK52" s="123">
        <f t="shared" si="0"/>
        <v>20838.780000000002</v>
      </c>
      <c r="AL52" s="115"/>
    </row>
    <row r="53" spans="1:38" ht="14.4" x14ac:dyDescent="0.25">
      <c r="A53" s="115"/>
      <c r="B53" s="121">
        <v>515000</v>
      </c>
      <c r="C53" s="128" t="s">
        <v>110</v>
      </c>
      <c r="D53" s="123">
        <v>107.43</v>
      </c>
      <c r="E53" s="123">
        <v>85.14</v>
      </c>
      <c r="F53" s="123">
        <v>76.52</v>
      </c>
      <c r="G53" s="123">
        <v>99.64</v>
      </c>
      <c r="H53" s="123">
        <v>503.18</v>
      </c>
      <c r="I53" s="123"/>
      <c r="J53" s="123">
        <v>106</v>
      </c>
      <c r="K53" s="123">
        <v>146.35</v>
      </c>
      <c r="L53" s="123"/>
      <c r="M53" s="123">
        <v>158.56</v>
      </c>
      <c r="N53" s="123">
        <v>155.72999999999999</v>
      </c>
      <c r="O53" s="123">
        <v>331.75</v>
      </c>
      <c r="P53" s="123">
        <v>153</v>
      </c>
      <c r="Q53" s="123">
        <v>98.19</v>
      </c>
      <c r="R53" s="123">
        <v>65.489999999999995</v>
      </c>
      <c r="S53" s="123"/>
      <c r="T53" s="123">
        <v>238.53</v>
      </c>
      <c r="U53" s="123"/>
      <c r="V53" s="123">
        <v>139</v>
      </c>
      <c r="W53" s="123">
        <v>94.04</v>
      </c>
      <c r="X53" s="123">
        <v>88.21</v>
      </c>
      <c r="Y53" s="123">
        <v>124.96</v>
      </c>
      <c r="Z53" s="123">
        <v>1014.19</v>
      </c>
      <c r="AA53" s="123"/>
      <c r="AB53" s="123"/>
      <c r="AC53" s="123"/>
      <c r="AD53" s="123"/>
      <c r="AE53" s="123">
        <v>70.010000000000005</v>
      </c>
      <c r="AF53" s="123">
        <v>48.47</v>
      </c>
      <c r="AG53" s="123">
        <v>68.41</v>
      </c>
      <c r="AH53" s="123">
        <v>100.22</v>
      </c>
      <c r="AI53" s="123"/>
      <c r="AJ53" s="123">
        <v>7.85</v>
      </c>
      <c r="AK53" s="123">
        <f t="shared" si="0"/>
        <v>4080.87</v>
      </c>
      <c r="AL53" s="115"/>
    </row>
    <row r="54" spans="1:38" ht="14.4" x14ac:dyDescent="0.25">
      <c r="A54" s="115"/>
      <c r="B54" s="121">
        <v>515500</v>
      </c>
      <c r="C54" s="128" t="s">
        <v>111</v>
      </c>
      <c r="D54" s="123">
        <v>71.8</v>
      </c>
      <c r="E54" s="123">
        <v>90.4</v>
      </c>
      <c r="F54" s="123">
        <v>40.049999999999997</v>
      </c>
      <c r="G54" s="123">
        <v>175.39</v>
      </c>
      <c r="H54" s="123">
        <v>1080.5</v>
      </c>
      <c r="I54" s="123"/>
      <c r="J54" s="123">
        <v>338</v>
      </c>
      <c r="K54" s="123">
        <v>301.43</v>
      </c>
      <c r="L54" s="123"/>
      <c r="M54" s="123">
        <v>127.24</v>
      </c>
      <c r="N54" s="123">
        <v>284.13</v>
      </c>
      <c r="O54" s="123">
        <v>471.09</v>
      </c>
      <c r="P54" s="123">
        <v>173</v>
      </c>
      <c r="Q54" s="123">
        <v>0</v>
      </c>
      <c r="R54" s="123">
        <v>27.06</v>
      </c>
      <c r="S54" s="123"/>
      <c r="T54" s="123">
        <v>429.37</v>
      </c>
      <c r="U54" s="123"/>
      <c r="V54" s="123">
        <v>2</v>
      </c>
      <c r="W54" s="123">
        <v>140.62</v>
      </c>
      <c r="X54" s="123">
        <v>371.17</v>
      </c>
      <c r="Y54" s="123">
        <v>221.01</v>
      </c>
      <c r="Z54" s="123">
        <v>83.1</v>
      </c>
      <c r="AA54" s="123"/>
      <c r="AB54" s="123"/>
      <c r="AC54" s="123"/>
      <c r="AD54" s="123"/>
      <c r="AE54" s="123">
        <v>3.13</v>
      </c>
      <c r="AF54" s="123">
        <v>24.2</v>
      </c>
      <c r="AG54" s="123">
        <v>5.5</v>
      </c>
      <c r="AH54" s="123">
        <v>61.7</v>
      </c>
      <c r="AI54" s="123"/>
      <c r="AJ54" s="123"/>
      <c r="AK54" s="123">
        <f t="shared" si="0"/>
        <v>4521.8899999999994</v>
      </c>
      <c r="AL54" s="115"/>
    </row>
    <row r="55" spans="1:38" ht="14.4" x14ac:dyDescent="0.25">
      <c r="A55" s="115"/>
      <c r="B55" s="121">
        <v>516000</v>
      </c>
      <c r="C55" s="128" t="s">
        <v>112</v>
      </c>
      <c r="D55" s="123">
        <v>78.59</v>
      </c>
      <c r="E55" s="123">
        <v>686.96</v>
      </c>
      <c r="F55" s="123">
        <v>0.28999999999999998</v>
      </c>
      <c r="G55" s="123">
        <v>11.28</v>
      </c>
      <c r="H55" s="123">
        <v>1736.68</v>
      </c>
      <c r="I55" s="123"/>
      <c r="J55" s="123">
        <v>367</v>
      </c>
      <c r="K55" s="123">
        <v>383.4</v>
      </c>
      <c r="L55" s="123"/>
      <c r="M55" s="123">
        <v>1096.98</v>
      </c>
      <c r="N55" s="123">
        <v>1745.32</v>
      </c>
      <c r="O55" s="123">
        <v>30.21</v>
      </c>
      <c r="P55" s="123">
        <v>357</v>
      </c>
      <c r="Q55" s="123">
        <v>140.1</v>
      </c>
      <c r="R55" s="123">
        <v>262.95999999999998</v>
      </c>
      <c r="S55" s="123"/>
      <c r="T55" s="123">
        <v>1422.11</v>
      </c>
      <c r="U55" s="123"/>
      <c r="V55" s="123">
        <v>615</v>
      </c>
      <c r="W55" s="123">
        <v>224.95</v>
      </c>
      <c r="X55" s="123">
        <v>166.07</v>
      </c>
      <c r="Y55" s="123">
        <v>262.23</v>
      </c>
      <c r="Z55" s="123">
        <v>0</v>
      </c>
      <c r="AA55" s="123"/>
      <c r="AB55" s="123"/>
      <c r="AC55" s="123"/>
      <c r="AD55" s="123"/>
      <c r="AE55" s="123">
        <v>103.4</v>
      </c>
      <c r="AF55" s="123">
        <v>119.49</v>
      </c>
      <c r="AG55" s="123">
        <v>0</v>
      </c>
      <c r="AH55" s="123">
        <v>26.58</v>
      </c>
      <c r="AI55" s="123"/>
      <c r="AJ55" s="123">
        <v>420.77</v>
      </c>
      <c r="AK55" s="123">
        <f t="shared" si="0"/>
        <v>10257.370000000001</v>
      </c>
      <c r="AL55" s="115"/>
    </row>
    <row r="56" spans="1:38" ht="14.4" x14ac:dyDescent="0.25">
      <c r="A56" s="115"/>
      <c r="B56" s="121">
        <v>516600</v>
      </c>
      <c r="C56" s="128" t="s">
        <v>10</v>
      </c>
      <c r="D56" s="123">
        <v>1010.2</v>
      </c>
      <c r="E56" s="123">
        <v>95.33</v>
      </c>
      <c r="F56" s="123">
        <v>0</v>
      </c>
      <c r="G56" s="123">
        <v>1323.29</v>
      </c>
      <c r="H56" s="123">
        <v>23345.17</v>
      </c>
      <c r="I56" s="123"/>
      <c r="J56" s="123">
        <v>2567</v>
      </c>
      <c r="K56" s="123">
        <v>716.39</v>
      </c>
      <c r="L56" s="123"/>
      <c r="M56" s="123">
        <v>0</v>
      </c>
      <c r="N56" s="123">
        <v>880.09</v>
      </c>
      <c r="O56" s="123">
        <v>2446.06</v>
      </c>
      <c r="P56" s="123">
        <v>0</v>
      </c>
      <c r="Q56" s="123">
        <v>0</v>
      </c>
      <c r="R56" s="123">
        <v>0</v>
      </c>
      <c r="S56" s="123"/>
      <c r="T56" s="123">
        <v>5586.54</v>
      </c>
      <c r="U56" s="123"/>
      <c r="V56" s="123">
        <v>77</v>
      </c>
      <c r="W56" s="123">
        <v>1734.95</v>
      </c>
      <c r="X56" s="123">
        <v>981.39</v>
      </c>
      <c r="Y56" s="123">
        <v>5905.15</v>
      </c>
      <c r="Z56" s="123">
        <v>300.47000000000003</v>
      </c>
      <c r="AA56" s="123"/>
      <c r="AB56" s="123"/>
      <c r="AC56" s="123"/>
      <c r="AD56" s="123"/>
      <c r="AE56" s="123">
        <v>0</v>
      </c>
      <c r="AF56" s="123">
        <v>0</v>
      </c>
      <c r="AG56" s="123">
        <v>0</v>
      </c>
      <c r="AH56" s="123">
        <v>0</v>
      </c>
      <c r="AI56" s="123"/>
      <c r="AJ56" s="123"/>
      <c r="AK56" s="123">
        <f t="shared" si="0"/>
        <v>46969.03</v>
      </c>
      <c r="AL56" s="115"/>
    </row>
    <row r="57" spans="1:38" ht="14.4" x14ac:dyDescent="0.25">
      <c r="A57" s="115"/>
      <c r="B57" s="121">
        <v>517000</v>
      </c>
      <c r="C57" s="128" t="s">
        <v>113</v>
      </c>
      <c r="D57" s="123">
        <v>432.6</v>
      </c>
      <c r="E57" s="123">
        <v>18.39</v>
      </c>
      <c r="F57" s="123">
        <v>30.97</v>
      </c>
      <c r="G57" s="123">
        <v>66.27</v>
      </c>
      <c r="H57" s="123">
        <v>188.41</v>
      </c>
      <c r="I57" s="123"/>
      <c r="J57" s="123">
        <v>2996</v>
      </c>
      <c r="K57" s="123">
        <v>344.89</v>
      </c>
      <c r="L57" s="123"/>
      <c r="M57" s="123">
        <v>1380.9</v>
      </c>
      <c r="N57" s="123">
        <v>167.04</v>
      </c>
      <c r="O57" s="123">
        <v>404.96</v>
      </c>
      <c r="P57" s="123">
        <v>154</v>
      </c>
      <c r="Q57" s="123">
        <v>0</v>
      </c>
      <c r="R57" s="123">
        <v>152.22</v>
      </c>
      <c r="S57" s="123"/>
      <c r="T57" s="123">
        <v>1310.96</v>
      </c>
      <c r="U57" s="123"/>
      <c r="V57" s="123">
        <v>13</v>
      </c>
      <c r="W57" s="123">
        <v>256.07</v>
      </c>
      <c r="X57" s="123">
        <v>189.28</v>
      </c>
      <c r="Y57" s="123">
        <v>80.56</v>
      </c>
      <c r="Z57" s="123">
        <v>0</v>
      </c>
      <c r="AA57" s="123"/>
      <c r="AB57" s="123"/>
      <c r="AC57" s="123"/>
      <c r="AD57" s="123"/>
      <c r="AE57" s="123">
        <v>718.49</v>
      </c>
      <c r="AF57" s="123">
        <v>0</v>
      </c>
      <c r="AG57" s="123">
        <v>0</v>
      </c>
      <c r="AH57" s="123">
        <v>11.37</v>
      </c>
      <c r="AI57" s="123"/>
      <c r="AJ57" s="123"/>
      <c r="AK57" s="123">
        <f t="shared" si="0"/>
        <v>8916.380000000001</v>
      </c>
      <c r="AL57" s="115"/>
    </row>
    <row r="58" spans="1:38" ht="14.4" x14ac:dyDescent="0.25">
      <c r="A58" s="115"/>
      <c r="B58" s="121">
        <v>517500</v>
      </c>
      <c r="C58" s="128" t="s">
        <v>114</v>
      </c>
      <c r="D58" s="123">
        <v>29.03</v>
      </c>
      <c r="E58" s="123">
        <v>8.91</v>
      </c>
      <c r="F58" s="123">
        <v>48.07</v>
      </c>
      <c r="G58" s="123">
        <v>3.02</v>
      </c>
      <c r="H58" s="123">
        <v>675.31</v>
      </c>
      <c r="I58" s="123"/>
      <c r="J58" s="123">
        <v>1224</v>
      </c>
      <c r="K58" s="123">
        <v>185.88</v>
      </c>
      <c r="L58" s="123"/>
      <c r="M58" s="123">
        <v>532.74</v>
      </c>
      <c r="N58" s="123">
        <v>732.94</v>
      </c>
      <c r="O58" s="123">
        <v>352.47</v>
      </c>
      <c r="P58" s="123">
        <v>46</v>
      </c>
      <c r="Q58" s="123">
        <v>8.65</v>
      </c>
      <c r="R58" s="123">
        <v>50.85</v>
      </c>
      <c r="S58" s="123"/>
      <c r="T58" s="123">
        <v>215.27</v>
      </c>
      <c r="U58" s="123"/>
      <c r="V58" s="123">
        <v>15</v>
      </c>
      <c r="W58" s="123">
        <v>55.18</v>
      </c>
      <c r="X58" s="123">
        <v>145.25</v>
      </c>
      <c r="Y58" s="123">
        <v>594.32000000000005</v>
      </c>
      <c r="Z58" s="123">
        <v>69.11</v>
      </c>
      <c r="AA58" s="123"/>
      <c r="AB58" s="123"/>
      <c r="AC58" s="123"/>
      <c r="AD58" s="123"/>
      <c r="AE58" s="123">
        <v>16.010000000000002</v>
      </c>
      <c r="AF58" s="123">
        <v>111.62</v>
      </c>
      <c r="AG58" s="123">
        <v>27.6</v>
      </c>
      <c r="AH58" s="123">
        <v>46.45</v>
      </c>
      <c r="AI58" s="123"/>
      <c r="AJ58" s="123">
        <v>32.22</v>
      </c>
      <c r="AK58" s="123">
        <f t="shared" si="0"/>
        <v>5225.9000000000005</v>
      </c>
      <c r="AL58" s="115"/>
    </row>
    <row r="59" spans="1:38" ht="14.4" x14ac:dyDescent="0.25">
      <c r="A59" s="115"/>
      <c r="B59" s="121">
        <v>518000</v>
      </c>
      <c r="C59" s="128" t="s">
        <v>115</v>
      </c>
      <c r="D59" s="123">
        <v>0</v>
      </c>
      <c r="E59" s="123">
        <v>514.35</v>
      </c>
      <c r="F59" s="123">
        <v>39.99</v>
      </c>
      <c r="G59" s="123">
        <v>148.91</v>
      </c>
      <c r="H59" s="123">
        <v>1900.8</v>
      </c>
      <c r="I59" s="123"/>
      <c r="J59" s="123">
        <v>3801</v>
      </c>
      <c r="K59" s="123">
        <v>222.47</v>
      </c>
      <c r="L59" s="123"/>
      <c r="M59" s="123">
        <v>1004.6</v>
      </c>
      <c r="N59" s="123">
        <v>490.08</v>
      </c>
      <c r="O59" s="123">
        <v>1043.95</v>
      </c>
      <c r="P59" s="123">
        <v>126</v>
      </c>
      <c r="Q59" s="123">
        <v>0</v>
      </c>
      <c r="R59" s="123">
        <v>99.41</v>
      </c>
      <c r="S59" s="123"/>
      <c r="T59" s="123">
        <v>64.900000000000006</v>
      </c>
      <c r="U59" s="123"/>
      <c r="V59" s="123">
        <v>0</v>
      </c>
      <c r="W59" s="123">
        <v>86.68</v>
      </c>
      <c r="X59" s="123">
        <v>281.55</v>
      </c>
      <c r="Y59" s="123">
        <v>529.02</v>
      </c>
      <c r="Z59" s="123">
        <v>0</v>
      </c>
      <c r="AA59" s="123"/>
      <c r="AB59" s="123"/>
      <c r="AC59" s="123"/>
      <c r="AD59" s="123"/>
      <c r="AE59" s="123">
        <v>161.99</v>
      </c>
      <c r="AF59" s="123">
        <v>0</v>
      </c>
      <c r="AG59" s="123">
        <v>210.19</v>
      </c>
      <c r="AH59" s="123">
        <v>608.16999999999996</v>
      </c>
      <c r="AI59" s="123"/>
      <c r="AJ59" s="123">
        <v>34.590000000000003</v>
      </c>
      <c r="AK59" s="123">
        <f t="shared" si="0"/>
        <v>11368.650000000001</v>
      </c>
      <c r="AL59" s="115"/>
    </row>
    <row r="60" spans="1:38" ht="14.4" x14ac:dyDescent="0.25">
      <c r="A60" s="115"/>
      <c r="B60" s="124">
        <v>519000</v>
      </c>
      <c r="C60" s="125" t="s">
        <v>11</v>
      </c>
      <c r="D60" s="126">
        <v>885.09</v>
      </c>
      <c r="E60" s="126">
        <v>265.60000000000002</v>
      </c>
      <c r="F60" s="126">
        <v>1004.69</v>
      </c>
      <c r="G60" s="126">
        <v>542.32000000000005</v>
      </c>
      <c r="H60" s="126">
        <v>17100.73</v>
      </c>
      <c r="I60" s="126"/>
      <c r="J60" s="126">
        <v>6988</v>
      </c>
      <c r="K60" s="126">
        <v>1770.73</v>
      </c>
      <c r="L60" s="126"/>
      <c r="M60" s="126">
        <v>6978.21</v>
      </c>
      <c r="N60" s="126">
        <v>2926.89</v>
      </c>
      <c r="O60" s="126">
        <v>6380.07</v>
      </c>
      <c r="P60" s="126">
        <v>1456</v>
      </c>
      <c r="Q60" s="126">
        <v>1760.48</v>
      </c>
      <c r="R60" s="126">
        <v>1269.29</v>
      </c>
      <c r="S60" s="126"/>
      <c r="T60" s="126">
        <v>3079.8</v>
      </c>
      <c r="U60" s="126"/>
      <c r="V60" s="126">
        <v>418</v>
      </c>
      <c r="W60" s="126">
        <v>1315.31</v>
      </c>
      <c r="X60" s="126">
        <v>3680.13</v>
      </c>
      <c r="Y60" s="126">
        <v>1992.67</v>
      </c>
      <c r="Z60" s="126">
        <v>21213.279999999999</v>
      </c>
      <c r="AA60" s="126"/>
      <c r="AB60" s="126"/>
      <c r="AC60" s="126"/>
      <c r="AD60" s="126"/>
      <c r="AE60" s="126">
        <v>561.73</v>
      </c>
      <c r="AF60" s="126">
        <v>722.03</v>
      </c>
      <c r="AG60" s="126">
        <v>171.56</v>
      </c>
      <c r="AH60" s="126">
        <v>746.4</v>
      </c>
      <c r="AI60" s="126"/>
      <c r="AJ60" s="126">
        <v>104.24</v>
      </c>
      <c r="AK60" s="126">
        <f t="shared" si="0"/>
        <v>83333.25</v>
      </c>
      <c r="AL60" s="115"/>
    </row>
    <row r="61" spans="1:38" ht="14.4" x14ac:dyDescent="0.25">
      <c r="A61" s="115"/>
      <c r="B61" s="121">
        <v>570000</v>
      </c>
      <c r="C61" s="134" t="s">
        <v>22</v>
      </c>
      <c r="D61" s="123">
        <v>9974.57</v>
      </c>
      <c r="E61" s="123">
        <v>181.7</v>
      </c>
      <c r="F61" s="123">
        <v>648.01</v>
      </c>
      <c r="G61" s="123">
        <v>754.83</v>
      </c>
      <c r="H61" s="123">
        <v>10204.32</v>
      </c>
      <c r="I61" s="123"/>
      <c r="J61" s="123">
        <v>13777</v>
      </c>
      <c r="K61" s="123">
        <v>563.39</v>
      </c>
      <c r="L61" s="123"/>
      <c r="M61" s="123">
        <v>4348.03</v>
      </c>
      <c r="N61" s="123">
        <v>1894.14</v>
      </c>
      <c r="O61" s="123">
        <v>13979.16</v>
      </c>
      <c r="P61" s="123">
        <v>3618</v>
      </c>
      <c r="Q61" s="123">
        <v>18693.54</v>
      </c>
      <c r="R61" s="123">
        <v>3814.04</v>
      </c>
      <c r="S61" s="123"/>
      <c r="T61" s="123">
        <v>32313.759999999998</v>
      </c>
      <c r="U61" s="123"/>
      <c r="V61" s="123">
        <v>2048</v>
      </c>
      <c r="W61" s="123">
        <v>276.97000000000003</v>
      </c>
      <c r="X61" s="123">
        <v>3108.67</v>
      </c>
      <c r="Y61" s="123">
        <v>1314.47</v>
      </c>
      <c r="Z61" s="123">
        <v>12039.39</v>
      </c>
      <c r="AA61" s="123"/>
      <c r="AB61" s="123"/>
      <c r="AC61" s="123"/>
      <c r="AD61" s="123"/>
      <c r="AE61" s="123">
        <v>2191.71</v>
      </c>
      <c r="AF61" s="123">
        <v>85.89</v>
      </c>
      <c r="AG61" s="123">
        <v>119.1</v>
      </c>
      <c r="AH61" s="123">
        <v>58.16</v>
      </c>
      <c r="AI61" s="123"/>
      <c r="AJ61" s="123">
        <v>596.09</v>
      </c>
      <c r="AK61" s="123">
        <f t="shared" si="0"/>
        <v>136602.94</v>
      </c>
      <c r="AL61" s="115"/>
    </row>
    <row r="62" spans="1:38" ht="14.4" x14ac:dyDescent="0.25">
      <c r="A62" s="115"/>
      <c r="B62" s="130"/>
      <c r="C62" s="131" t="s">
        <v>23</v>
      </c>
      <c r="D62" s="129">
        <f t="shared" ref="D62:AI62" si="6">+D$36-SUM(D$42,D$44,D$49,D$51,D$52,D$53,D$54,D$55,D$56,D$57,D$58,D$59,D$60,D$63)</f>
        <v>62.429999999998472</v>
      </c>
      <c r="E62" s="129">
        <f t="shared" si="6"/>
        <v>25.399999999999636</v>
      </c>
      <c r="F62" s="129">
        <f t="shared" si="6"/>
        <v>55</v>
      </c>
      <c r="G62" s="129">
        <f t="shared" si="6"/>
        <v>-1.0000000000218279E-2</v>
      </c>
      <c r="H62" s="129">
        <f t="shared" si="6"/>
        <v>2734.4300000000076</v>
      </c>
      <c r="I62" s="129">
        <f t="shared" si="6"/>
        <v>0</v>
      </c>
      <c r="J62" s="129">
        <f t="shared" si="6"/>
        <v>0</v>
      </c>
      <c r="K62" s="129">
        <f t="shared" si="6"/>
        <v>32.920000000003711</v>
      </c>
      <c r="L62" s="129">
        <f t="shared" si="6"/>
        <v>0</v>
      </c>
      <c r="M62" s="129">
        <f t="shared" si="6"/>
        <v>59.31000000000131</v>
      </c>
      <c r="N62" s="129">
        <f t="shared" si="6"/>
        <v>357.72999999999593</v>
      </c>
      <c r="O62" s="129">
        <f t="shared" si="6"/>
        <v>136.65000000000873</v>
      </c>
      <c r="P62" s="129">
        <f>+P$36-SUM(P$42,P$44,P$49,P$51,P$52,P$53,P$54,P$55,P$56,P$57,P$58,P$59,P$60,P$63)</f>
        <v>45</v>
      </c>
      <c r="Q62" s="129">
        <f t="shared" si="6"/>
        <v>244.86000000000058</v>
      </c>
      <c r="R62" s="129">
        <f t="shared" si="6"/>
        <v>16.860000000002401</v>
      </c>
      <c r="S62" s="129">
        <f t="shared" si="6"/>
        <v>0</v>
      </c>
      <c r="T62" s="129">
        <f t="shared" si="6"/>
        <v>675.38999999999942</v>
      </c>
      <c r="U62" s="129">
        <f t="shared" si="6"/>
        <v>0</v>
      </c>
      <c r="V62" s="129">
        <f>+V$36-SUM(V$42,V$44,V$49,V$51,V$52,V$53,V$54,V$55,V$56,V$57,V$58,V$59,V$60,V$63)</f>
        <v>0</v>
      </c>
      <c r="W62" s="129">
        <f t="shared" si="6"/>
        <v>60.210000000000946</v>
      </c>
      <c r="X62" s="129">
        <f t="shared" si="6"/>
        <v>38.93999999999869</v>
      </c>
      <c r="Y62" s="129">
        <f t="shared" si="6"/>
        <v>0</v>
      </c>
      <c r="Z62" s="129">
        <f t="shared" si="6"/>
        <v>9.1600000000034925</v>
      </c>
      <c r="AA62" s="129">
        <f t="shared" si="6"/>
        <v>0</v>
      </c>
      <c r="AB62" s="129">
        <f t="shared" si="6"/>
        <v>0</v>
      </c>
      <c r="AC62" s="129">
        <f t="shared" si="6"/>
        <v>0</v>
      </c>
      <c r="AD62" s="129">
        <f t="shared" si="6"/>
        <v>0</v>
      </c>
      <c r="AE62" s="129">
        <f t="shared" si="6"/>
        <v>95.840000000001055</v>
      </c>
      <c r="AF62" s="129">
        <f>+AF$36-SUM(AF$42,AF$44,AF$49,AF$51,AF$52,AF$53,AF$54,AF$55,AF$56,AF$57,AF$58,AF$59,AF$60,AF$63)</f>
        <v>182.57999999999993</v>
      </c>
      <c r="AG62" s="129">
        <f t="shared" si="6"/>
        <v>3.0799999999999272</v>
      </c>
      <c r="AH62" s="129">
        <f t="shared" si="6"/>
        <v>7.9200000000009823</v>
      </c>
      <c r="AI62" s="129">
        <f t="shared" si="6"/>
        <v>0</v>
      </c>
      <c r="AJ62" s="129"/>
      <c r="AK62" s="129">
        <f t="shared" si="0"/>
        <v>4843.7000000000226</v>
      </c>
      <c r="AL62" s="115"/>
    </row>
    <row r="63" spans="1:38" ht="14.4" x14ac:dyDescent="0.25">
      <c r="A63" s="115"/>
      <c r="B63" s="130"/>
      <c r="C63" s="132" t="s">
        <v>24</v>
      </c>
      <c r="D63" s="129">
        <f t="shared" ref="D63:AI63" si="7">+SUM(D$37:D$41,D$43,D$45:D$48,D$50)</f>
        <v>280.39000000000004</v>
      </c>
      <c r="E63" s="129">
        <f t="shared" si="7"/>
        <v>0</v>
      </c>
      <c r="F63" s="129">
        <f t="shared" si="7"/>
        <v>36.19</v>
      </c>
      <c r="G63" s="129">
        <f t="shared" si="7"/>
        <v>1342.72</v>
      </c>
      <c r="H63" s="129">
        <f t="shared" si="7"/>
        <v>21.15</v>
      </c>
      <c r="I63" s="129">
        <f t="shared" si="7"/>
        <v>0</v>
      </c>
      <c r="J63" s="129">
        <f t="shared" si="7"/>
        <v>885</v>
      </c>
      <c r="K63" s="129">
        <f t="shared" si="7"/>
        <v>1095.07</v>
      </c>
      <c r="L63" s="129">
        <f t="shared" si="7"/>
        <v>0</v>
      </c>
      <c r="M63" s="129">
        <f t="shared" si="7"/>
        <v>4180.66</v>
      </c>
      <c r="N63" s="129">
        <f t="shared" si="7"/>
        <v>1015.1800000000001</v>
      </c>
      <c r="O63" s="129">
        <f t="shared" si="7"/>
        <v>3489.05</v>
      </c>
      <c r="P63" s="129">
        <f t="shared" si="7"/>
        <v>0</v>
      </c>
      <c r="Q63" s="129">
        <f t="shared" si="7"/>
        <v>0</v>
      </c>
      <c r="R63" s="129">
        <f t="shared" si="7"/>
        <v>0.2</v>
      </c>
      <c r="S63" s="129">
        <f t="shared" si="7"/>
        <v>0</v>
      </c>
      <c r="T63" s="129">
        <f t="shared" si="7"/>
        <v>35.99</v>
      </c>
      <c r="U63" s="129">
        <f t="shared" si="7"/>
        <v>0</v>
      </c>
      <c r="V63" s="129">
        <f t="shared" si="7"/>
        <v>11</v>
      </c>
      <c r="W63" s="129">
        <f t="shared" si="7"/>
        <v>0.15000000000000002</v>
      </c>
      <c r="X63" s="129">
        <f t="shared" si="7"/>
        <v>289.77999999999997</v>
      </c>
      <c r="Y63" s="129">
        <f t="shared" si="7"/>
        <v>4.79</v>
      </c>
      <c r="Z63" s="129">
        <f t="shared" si="7"/>
        <v>3169.2</v>
      </c>
      <c r="AA63" s="129">
        <f t="shared" si="7"/>
        <v>0</v>
      </c>
      <c r="AB63" s="129">
        <f t="shared" si="7"/>
        <v>0</v>
      </c>
      <c r="AC63" s="129">
        <f t="shared" si="7"/>
        <v>0</v>
      </c>
      <c r="AD63" s="129">
        <f t="shared" si="7"/>
        <v>0</v>
      </c>
      <c r="AE63" s="129">
        <f t="shared" si="7"/>
        <v>1500.31</v>
      </c>
      <c r="AF63" s="129">
        <f t="shared" si="7"/>
        <v>0</v>
      </c>
      <c r="AG63" s="129">
        <f t="shared" si="7"/>
        <v>0</v>
      </c>
      <c r="AH63" s="129">
        <f t="shared" si="7"/>
        <v>0</v>
      </c>
      <c r="AI63" s="129">
        <f t="shared" si="7"/>
        <v>0</v>
      </c>
      <c r="AJ63" s="129"/>
      <c r="AK63" s="129">
        <f t="shared" si="0"/>
        <v>17356.830000000002</v>
      </c>
      <c r="AL63" s="115"/>
    </row>
    <row r="64" spans="1:38" ht="14.4" x14ac:dyDescent="0.25">
      <c r="A64" s="115"/>
      <c r="B64" s="130"/>
      <c r="C64" s="133" t="s">
        <v>25</v>
      </c>
      <c r="D64" s="129">
        <f t="shared" ref="D64:AI64" si="8">+D$35-D$36</f>
        <v>9974.5699999999979</v>
      </c>
      <c r="E64" s="129">
        <f t="shared" si="8"/>
        <v>181.70000000000073</v>
      </c>
      <c r="F64" s="129">
        <f t="shared" si="8"/>
        <v>648.01000000000022</v>
      </c>
      <c r="G64" s="129">
        <f t="shared" si="8"/>
        <v>754.83000000000175</v>
      </c>
      <c r="H64" s="129">
        <f t="shared" si="8"/>
        <v>10204.319999999992</v>
      </c>
      <c r="I64" s="129">
        <f t="shared" si="8"/>
        <v>0</v>
      </c>
      <c r="J64" s="129">
        <f t="shared" si="8"/>
        <v>13777</v>
      </c>
      <c r="K64" s="129">
        <f t="shared" si="8"/>
        <v>563.3799999999992</v>
      </c>
      <c r="L64" s="129">
        <f t="shared" si="8"/>
        <v>0</v>
      </c>
      <c r="M64" s="129">
        <f t="shared" si="8"/>
        <v>4348.0299999999988</v>
      </c>
      <c r="N64" s="129">
        <f t="shared" si="8"/>
        <v>1894.1499999999978</v>
      </c>
      <c r="O64" s="129">
        <f t="shared" si="8"/>
        <v>13979.160000000003</v>
      </c>
      <c r="P64" s="129">
        <f t="shared" si="8"/>
        <v>3618</v>
      </c>
      <c r="Q64" s="129">
        <f t="shared" si="8"/>
        <v>18693.550000000003</v>
      </c>
      <c r="R64" s="129">
        <f t="shared" si="8"/>
        <v>3814.0399999999991</v>
      </c>
      <c r="S64" s="129">
        <f t="shared" si="8"/>
        <v>0</v>
      </c>
      <c r="T64" s="129">
        <f t="shared" si="8"/>
        <v>32313.759999999995</v>
      </c>
      <c r="U64" s="129">
        <f t="shared" si="8"/>
        <v>0</v>
      </c>
      <c r="V64" s="129">
        <f t="shared" si="8"/>
        <v>2048</v>
      </c>
      <c r="W64" s="129">
        <f t="shared" si="8"/>
        <v>276.96999999999935</v>
      </c>
      <c r="X64" s="129">
        <f t="shared" si="8"/>
        <v>3108.67</v>
      </c>
      <c r="Y64" s="129">
        <f t="shared" si="8"/>
        <v>1314.4700000000012</v>
      </c>
      <c r="Z64" s="129">
        <f t="shared" si="8"/>
        <v>12039.390000000007</v>
      </c>
      <c r="AA64" s="129">
        <f t="shared" si="8"/>
        <v>0</v>
      </c>
      <c r="AB64" s="129">
        <f t="shared" si="8"/>
        <v>0</v>
      </c>
      <c r="AC64" s="129">
        <f t="shared" si="8"/>
        <v>0</v>
      </c>
      <c r="AD64" s="129">
        <f t="shared" si="8"/>
        <v>0</v>
      </c>
      <c r="AE64" s="129">
        <f t="shared" si="8"/>
        <v>2191.71</v>
      </c>
      <c r="AF64" s="129">
        <f t="shared" si="8"/>
        <v>85.890000000000327</v>
      </c>
      <c r="AG64" s="129">
        <f t="shared" si="8"/>
        <v>119.10000000000036</v>
      </c>
      <c r="AH64" s="129">
        <f t="shared" si="8"/>
        <v>58.159999999999854</v>
      </c>
      <c r="AI64" s="129">
        <f t="shared" si="8"/>
        <v>0</v>
      </c>
      <c r="AJ64" s="129"/>
      <c r="AK64" s="129">
        <f t="shared" si="0"/>
        <v>136006.86000000002</v>
      </c>
      <c r="AL64" s="115"/>
    </row>
    <row r="65" spans="1:38" ht="14.4" x14ac:dyDescent="0.25">
      <c r="A65" s="115"/>
      <c r="B65" s="121">
        <v>590000</v>
      </c>
      <c r="C65" s="122" t="s">
        <v>26</v>
      </c>
      <c r="D65" s="123">
        <v>17013.740000000002</v>
      </c>
      <c r="E65" s="123">
        <v>398.78</v>
      </c>
      <c r="F65" s="123">
        <v>1137.93</v>
      </c>
      <c r="G65" s="123">
        <v>13282.46</v>
      </c>
      <c r="H65" s="123">
        <v>16175.55</v>
      </c>
      <c r="I65" s="123"/>
      <c r="J65" s="123">
        <v>21740</v>
      </c>
      <c r="K65" s="123">
        <v>1093.32</v>
      </c>
      <c r="L65" s="123"/>
      <c r="M65" s="123">
        <v>7963.67</v>
      </c>
      <c r="N65" s="123">
        <v>17317.38</v>
      </c>
      <c r="O65" s="123">
        <v>40042.699999999997</v>
      </c>
      <c r="P65" s="123">
        <v>5831</v>
      </c>
      <c r="Q65" s="123">
        <v>32192.43</v>
      </c>
      <c r="R65" s="123">
        <v>6746.29</v>
      </c>
      <c r="S65" s="123"/>
      <c r="T65" s="123">
        <v>73193.17</v>
      </c>
      <c r="U65" s="123"/>
      <c r="V65" s="123">
        <v>3485</v>
      </c>
      <c r="W65" s="123">
        <v>468.37</v>
      </c>
      <c r="X65" s="123">
        <v>4909.1000000000004</v>
      </c>
      <c r="Y65" s="123">
        <v>2391.91</v>
      </c>
      <c r="Z65" s="123">
        <v>20548.36</v>
      </c>
      <c r="AA65" s="123"/>
      <c r="AB65" s="123"/>
      <c r="AC65" s="123"/>
      <c r="AD65" s="123"/>
      <c r="AE65" s="123">
        <v>3251.82</v>
      </c>
      <c r="AF65" s="123">
        <v>-193.96</v>
      </c>
      <c r="AG65" s="123">
        <v>-391.55</v>
      </c>
      <c r="AH65" s="123">
        <v>-416.59</v>
      </c>
      <c r="AI65" s="123"/>
      <c r="AJ65" s="123">
        <v>1662.17</v>
      </c>
      <c r="AK65" s="123">
        <f t="shared" si="0"/>
        <v>289843.04999999987</v>
      </c>
      <c r="AL65" s="115"/>
    </row>
    <row r="66" spans="1:38" x14ac:dyDescent="0.25">
      <c r="A66" s="115"/>
      <c r="B66" s="283" t="s">
        <v>224</v>
      </c>
      <c r="C66" s="136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</row>
    <row r="68" spans="1:38" x14ac:dyDescent="0.25">
      <c r="B68" s="135"/>
      <c r="C68" s="138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9"/>
      <c r="AD68" s="139"/>
      <c r="AE68" s="139"/>
      <c r="AF68" s="139"/>
      <c r="AG68" s="139"/>
      <c r="AH68" s="141"/>
      <c r="AI68" s="139"/>
      <c r="AJ68" s="139"/>
      <c r="AK68" s="139"/>
    </row>
    <row r="71" spans="1:38" x14ac:dyDescent="0.25">
      <c r="D71" s="140"/>
      <c r="AC71" s="141"/>
      <c r="AD71" s="141"/>
      <c r="AE71" s="141"/>
      <c r="AF71" s="141"/>
      <c r="AG71" s="141"/>
      <c r="AH71" s="141"/>
      <c r="AI71" s="141"/>
      <c r="AJ71" s="141"/>
      <c r="AK71" s="141"/>
    </row>
  </sheetData>
  <mergeCells count="3">
    <mergeCell ref="AK8:AK9"/>
    <mergeCell ref="B8:B9"/>
    <mergeCell ref="B6:C6"/>
  </mergeCells>
  <dataValidations disablePrompts="1" count="2">
    <dataValidation type="decimal" allowBlank="1" showInputMessage="1" showErrorMessage="1" errorTitle="Error" error="Debe ingresar una cifra válida en millones de pesos." sqref="E31:AJ35 E62:AJ64 D10:D35 D62:D65" xr:uid="{00000000-0002-0000-0500-000000000000}">
      <formula1>$D$93</formula1>
      <formula2>$D$94</formula2>
    </dataValidation>
    <dataValidation type="decimal" allowBlank="1" showInputMessage="1" showErrorMessage="1" errorTitle="Error" error="Debe ingresar una cifra válida en millones de pesos." sqref="D36:D61" xr:uid="{E173ABCB-3B1F-4317-ADA9-D02413DE741B}">
      <formula1>$D$84</formula1>
      <formula2>$D$85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ignoredErrors>
    <ignoredError sqref="D32:AI35 D63:AI64 D62:P62 AG62:AI62 Q62:V62 W62:AF62 D31:AI31 AK10:AK65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DC87"/>
  <sheetViews>
    <sheetView showGridLines="0" zoomScale="70" zoomScaleNormal="70" workbookViewId="0">
      <selection activeCell="C6" sqref="C6"/>
    </sheetView>
  </sheetViews>
  <sheetFormatPr baseColWidth="10" defaultColWidth="0" defaultRowHeight="14.4" customHeight="1" x14ac:dyDescent="0.3"/>
  <cols>
    <col min="1" max="1" width="3.88671875" style="172" customWidth="1"/>
    <col min="2" max="2" width="17.33203125" style="172" customWidth="1"/>
    <col min="3" max="3" width="66.21875" style="172" customWidth="1"/>
    <col min="4" max="4" width="11.5546875" style="172" customWidth="1"/>
    <col min="5" max="5" width="12.21875" style="172" customWidth="1"/>
    <col min="6" max="6" width="14.44140625" style="172" bestFit="1" customWidth="1"/>
    <col min="7" max="7" width="11.5546875" style="172" customWidth="1"/>
    <col min="8" max="8" width="4.109375" style="172" bestFit="1" customWidth="1"/>
    <col min="9" max="9" width="29.21875" style="172" bestFit="1" customWidth="1"/>
    <col min="10" max="11" width="11.5546875" style="172" customWidth="1"/>
    <col min="12" max="12" width="14.5546875" style="172" bestFit="1" customWidth="1"/>
    <col min="13" max="14" width="11.5546875" style="172" customWidth="1"/>
    <col min="15" max="15" width="20.109375" style="172" bestFit="1" customWidth="1"/>
    <col min="16" max="16" width="11.5546875" style="172" customWidth="1"/>
    <col min="17" max="17" width="22" style="172" bestFit="1" customWidth="1"/>
    <col min="18" max="18" width="22.77734375" style="172" customWidth="1"/>
    <col min="19" max="19" width="11.6640625" style="172" customWidth="1"/>
    <col min="20" max="20" width="4.109375" style="172" bestFit="1" customWidth="1"/>
    <col min="21" max="21" width="30.33203125" style="172" customWidth="1"/>
    <col min="22" max="22" width="10.6640625" style="172" customWidth="1"/>
    <col min="23" max="30" width="9.5546875" style="172" bestFit="1" customWidth="1"/>
    <col min="31" max="31" width="10.77734375" style="172" customWidth="1"/>
    <col min="32" max="32" width="11.5546875" style="172" customWidth="1"/>
    <col min="33" max="33" width="4.109375" style="172" bestFit="1" customWidth="1"/>
    <col min="34" max="34" width="32.6640625" style="172" bestFit="1" customWidth="1"/>
    <col min="35" max="37" width="10.5546875" style="172" bestFit="1" customWidth="1"/>
    <col min="38" max="38" width="11.77734375" style="172" customWidth="1"/>
    <col min="39" max="39" width="14.44140625" style="172" customWidth="1"/>
    <col min="40" max="40" width="8.44140625" style="172" customWidth="1"/>
    <col min="41" max="41" width="11.5546875" style="172" customWidth="1"/>
    <col min="42" max="42" width="4.109375" style="172" bestFit="1" customWidth="1"/>
    <col min="43" max="43" width="32.6640625" style="172" bestFit="1" customWidth="1"/>
    <col min="44" max="44" width="10.5546875" style="172" bestFit="1" customWidth="1"/>
    <col min="45" max="45" width="10.44140625" style="172" customWidth="1"/>
    <col min="46" max="46" width="10.5546875" style="172" bestFit="1" customWidth="1"/>
    <col min="47" max="47" width="11.77734375" style="172" customWidth="1"/>
    <col min="48" max="48" width="14.109375" style="172" bestFit="1" customWidth="1"/>
    <col min="49" max="50" width="9.21875" style="172" customWidth="1"/>
    <col min="51" max="51" width="4.109375" style="172" bestFit="1" customWidth="1"/>
    <col min="52" max="52" width="32.6640625" style="172" bestFit="1" customWidth="1"/>
    <col min="53" max="54" width="9.21875" style="172" customWidth="1"/>
    <col min="55" max="55" width="13" style="172" bestFit="1" customWidth="1"/>
    <col min="56" max="56" width="11.77734375" style="172" bestFit="1" customWidth="1"/>
    <col min="57" max="57" width="14.109375" style="172" bestFit="1" customWidth="1"/>
    <col min="58" max="58" width="9.21875" style="172" customWidth="1"/>
    <col min="59" max="59" width="11.5546875" style="172" customWidth="1"/>
    <col min="60" max="60" width="4.109375" style="172" bestFit="1" customWidth="1"/>
    <col min="61" max="61" width="32.6640625" style="172" bestFit="1" customWidth="1"/>
    <col min="62" max="64" width="12.21875" style="172" bestFit="1" customWidth="1"/>
    <col min="65" max="65" width="11.77734375" style="172" customWidth="1"/>
    <col min="66" max="66" width="14.109375" style="172" bestFit="1" customWidth="1"/>
    <col min="67" max="67" width="10.21875" style="172" customWidth="1"/>
    <col min="68" max="68" width="11.5546875" style="172" customWidth="1"/>
    <col min="69" max="107" width="0" style="172" hidden="1" customWidth="1"/>
    <col min="108" max="16384" width="11.5546875" style="172" hidden="1"/>
  </cols>
  <sheetData>
    <row r="2" spans="2:67" ht="14.4" customHeight="1" x14ac:dyDescent="0.3">
      <c r="C2" s="173" t="s">
        <v>2</v>
      </c>
    </row>
    <row r="3" spans="2:67" ht="15.6" x14ac:dyDescent="0.3">
      <c r="C3" s="173" t="s">
        <v>1</v>
      </c>
      <c r="D3" s="174"/>
      <c r="E3" s="174"/>
      <c r="F3" s="174"/>
      <c r="BI3" s="299"/>
    </row>
    <row r="4" spans="2:67" ht="16.2" thickBot="1" x14ac:dyDescent="0.35">
      <c r="B4" s="175"/>
      <c r="C4" s="176" t="s">
        <v>3</v>
      </c>
      <c r="D4" s="177"/>
      <c r="E4" s="177"/>
      <c r="F4" s="177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</row>
    <row r="5" spans="2:67" ht="15" thickTop="1" x14ac:dyDescent="0.3">
      <c r="B5" s="178"/>
      <c r="C5" s="178"/>
      <c r="D5" s="174"/>
      <c r="E5" s="174"/>
      <c r="F5" s="174"/>
      <c r="S5" s="179"/>
    </row>
    <row r="6" spans="2:67" ht="14.4" customHeight="1" x14ac:dyDescent="0.3">
      <c r="B6" s="178"/>
      <c r="C6" s="180" t="s">
        <v>52</v>
      </c>
      <c r="D6" s="174"/>
      <c r="E6" s="174"/>
      <c r="F6" s="174"/>
      <c r="H6" s="337" t="s">
        <v>231</v>
      </c>
      <c r="I6" s="352"/>
      <c r="J6" s="352"/>
      <c r="K6" s="352"/>
      <c r="L6" s="352"/>
      <c r="M6" s="352"/>
      <c r="N6" s="352"/>
      <c r="O6" s="352"/>
      <c r="P6" s="352"/>
      <c r="Q6" s="352"/>
      <c r="R6" s="353"/>
      <c r="S6" s="179"/>
      <c r="T6" s="337" t="s">
        <v>232</v>
      </c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3"/>
      <c r="AG6" s="351" t="s">
        <v>107</v>
      </c>
      <c r="AH6" s="352"/>
      <c r="AI6" s="352"/>
      <c r="AJ6" s="352"/>
      <c r="AK6" s="352"/>
      <c r="AL6" s="352"/>
      <c r="AM6" s="352"/>
      <c r="AN6" s="353"/>
      <c r="AP6" s="351" t="s">
        <v>105</v>
      </c>
      <c r="AQ6" s="352"/>
      <c r="AR6" s="352"/>
      <c r="AS6" s="352"/>
      <c r="AT6" s="352"/>
      <c r="AU6" s="352"/>
      <c r="AV6" s="352"/>
      <c r="AW6" s="353"/>
      <c r="AX6" s="181"/>
      <c r="AY6" s="351" t="s">
        <v>152</v>
      </c>
      <c r="AZ6" s="352"/>
      <c r="BA6" s="352"/>
      <c r="BB6" s="352"/>
      <c r="BC6" s="352"/>
      <c r="BD6" s="352"/>
      <c r="BE6" s="352"/>
      <c r="BF6" s="353"/>
      <c r="BH6" s="346" t="s">
        <v>106</v>
      </c>
      <c r="BI6" s="347"/>
      <c r="BJ6" s="347"/>
      <c r="BK6" s="347"/>
      <c r="BL6" s="347"/>
      <c r="BM6" s="347"/>
      <c r="BN6" s="347"/>
      <c r="BO6" s="348"/>
    </row>
    <row r="7" spans="2:67" ht="14.4" customHeight="1" x14ac:dyDescent="0.3">
      <c r="S7" s="179"/>
      <c r="AX7" s="181"/>
    </row>
    <row r="8" spans="2:67" x14ac:dyDescent="0.3">
      <c r="C8" s="182" t="s">
        <v>29</v>
      </c>
      <c r="D8" s="184">
        <v>42916</v>
      </c>
      <c r="E8" s="184">
        <v>43281</v>
      </c>
      <c r="F8" s="95" t="s">
        <v>230</v>
      </c>
      <c r="H8" s="355" t="s">
        <v>39</v>
      </c>
      <c r="I8" s="356"/>
      <c r="J8" s="185" t="s">
        <v>99</v>
      </c>
      <c r="K8" s="185" t="s">
        <v>46</v>
      </c>
      <c r="L8" s="185" t="s">
        <v>44</v>
      </c>
      <c r="M8" s="185" t="s">
        <v>47</v>
      </c>
      <c r="N8" s="185" t="s">
        <v>50</v>
      </c>
      <c r="O8" s="185" t="s">
        <v>100</v>
      </c>
      <c r="P8" s="185" t="s">
        <v>48</v>
      </c>
      <c r="Q8" s="185" t="s">
        <v>101</v>
      </c>
      <c r="R8" s="185" t="s">
        <v>38</v>
      </c>
      <c r="S8" s="179"/>
      <c r="T8" s="354" t="s">
        <v>39</v>
      </c>
      <c r="U8" s="354"/>
      <c r="V8" s="186" t="s">
        <v>134</v>
      </c>
      <c r="W8" s="186" t="s">
        <v>135</v>
      </c>
      <c r="X8" s="186" t="s">
        <v>136</v>
      </c>
      <c r="Y8" s="186" t="s">
        <v>137</v>
      </c>
      <c r="Z8" s="186" t="s">
        <v>138</v>
      </c>
      <c r="AA8" s="186" t="s">
        <v>139</v>
      </c>
      <c r="AB8" s="186" t="s">
        <v>140</v>
      </c>
      <c r="AC8" s="186" t="s">
        <v>141</v>
      </c>
      <c r="AD8" s="186" t="s">
        <v>142</v>
      </c>
      <c r="AE8" s="187" t="s">
        <v>38</v>
      </c>
      <c r="AG8" s="354" t="s">
        <v>39</v>
      </c>
      <c r="AH8" s="354"/>
      <c r="AI8" s="266">
        <v>42916</v>
      </c>
      <c r="AJ8" s="266">
        <v>43250</v>
      </c>
      <c r="AK8" s="188">
        <v>43281</v>
      </c>
      <c r="AL8" s="188" t="s">
        <v>40</v>
      </c>
      <c r="AM8" s="188" t="s">
        <v>41</v>
      </c>
      <c r="AN8" s="188" t="s">
        <v>42</v>
      </c>
      <c r="AP8" s="349" t="s">
        <v>39</v>
      </c>
      <c r="AQ8" s="350"/>
      <c r="AR8" s="308">
        <v>42916</v>
      </c>
      <c r="AS8" s="308">
        <v>43250</v>
      </c>
      <c r="AT8" s="308">
        <v>43281</v>
      </c>
      <c r="AU8" s="308" t="s">
        <v>40</v>
      </c>
      <c r="AV8" s="308" t="s">
        <v>41</v>
      </c>
      <c r="AW8" s="308" t="s">
        <v>42</v>
      </c>
      <c r="AX8" s="181"/>
      <c r="AY8" s="349" t="s">
        <v>39</v>
      </c>
      <c r="AZ8" s="350"/>
      <c r="BA8" s="308">
        <v>42916</v>
      </c>
      <c r="BB8" s="308">
        <v>43250</v>
      </c>
      <c r="BC8" s="308">
        <v>43281</v>
      </c>
      <c r="BD8" s="308" t="s">
        <v>40</v>
      </c>
      <c r="BE8" s="308" t="s">
        <v>41</v>
      </c>
      <c r="BF8" s="308" t="s">
        <v>42</v>
      </c>
      <c r="BH8" s="349" t="s">
        <v>39</v>
      </c>
      <c r="BI8" s="350"/>
      <c r="BJ8" s="308">
        <v>42916</v>
      </c>
      <c r="BK8" s="308">
        <v>43250</v>
      </c>
      <c r="BL8" s="308">
        <v>43281</v>
      </c>
      <c r="BM8" s="308" t="s">
        <v>40</v>
      </c>
      <c r="BN8" s="308" t="s">
        <v>41</v>
      </c>
      <c r="BO8" s="308" t="s">
        <v>42</v>
      </c>
    </row>
    <row r="9" spans="2:67" x14ac:dyDescent="0.3">
      <c r="C9" s="189" t="s">
        <v>36</v>
      </c>
      <c r="D9" s="190">
        <v>349594.29</v>
      </c>
      <c r="E9" s="190">
        <v>394398.87999999995</v>
      </c>
      <c r="F9" s="290">
        <v>0.12816167563835212</v>
      </c>
      <c r="G9" s="172">
        <v>31</v>
      </c>
      <c r="H9" s="191">
        <v>1</v>
      </c>
      <c r="I9" s="192" t="s">
        <v>58</v>
      </c>
      <c r="J9" s="193">
        <v>4434.5</v>
      </c>
      <c r="K9" s="193">
        <v>6605.96</v>
      </c>
      <c r="L9" s="193">
        <v>9687.5</v>
      </c>
      <c r="M9" s="193">
        <v>7321.23</v>
      </c>
      <c r="N9" s="193">
        <v>0</v>
      </c>
      <c r="O9" s="193">
        <v>941.75</v>
      </c>
      <c r="P9" s="193">
        <v>131362.32999999999</v>
      </c>
      <c r="Q9" s="193">
        <v>143.01</v>
      </c>
      <c r="R9" s="193">
        <v>160496.27999999997</v>
      </c>
      <c r="S9" s="278">
        <v>25</v>
      </c>
      <c r="T9" s="191">
        <v>1</v>
      </c>
      <c r="U9" s="192" t="s">
        <v>66</v>
      </c>
      <c r="V9" s="193">
        <v>51.2</v>
      </c>
      <c r="W9" s="193">
        <v>0</v>
      </c>
      <c r="X9" s="193">
        <v>0</v>
      </c>
      <c r="Y9" s="193">
        <v>0</v>
      </c>
      <c r="Z9" s="193">
        <v>0</v>
      </c>
      <c r="AA9" s="193">
        <v>3839.56</v>
      </c>
      <c r="AB9" s="193">
        <v>0</v>
      </c>
      <c r="AC9" s="193">
        <v>0</v>
      </c>
      <c r="AD9" s="193">
        <v>2621.47</v>
      </c>
      <c r="AE9" s="193">
        <v>6512.23</v>
      </c>
      <c r="AF9" s="172">
        <v>31</v>
      </c>
      <c r="AG9" s="194">
        <v>1</v>
      </c>
      <c r="AH9" s="192" t="s">
        <v>58</v>
      </c>
      <c r="AI9" s="193">
        <v>112971.38791512001</v>
      </c>
      <c r="AJ9" s="193">
        <v>108790.54978388999</v>
      </c>
      <c r="AK9" s="193">
        <v>131362.32999999999</v>
      </c>
      <c r="AL9" s="195">
        <v>0.16279291973201082</v>
      </c>
      <c r="AM9" s="195">
        <v>0.20747923657843748</v>
      </c>
      <c r="AN9" s="196">
        <v>0.33306973386942679</v>
      </c>
      <c r="AO9" s="172">
        <v>12</v>
      </c>
      <c r="AP9" s="194">
        <v>1</v>
      </c>
      <c r="AQ9" s="192" t="s">
        <v>73</v>
      </c>
      <c r="AR9" s="193">
        <v>86443.869645180006</v>
      </c>
      <c r="AS9" s="193">
        <v>71912.598920010001</v>
      </c>
      <c r="AT9" s="193">
        <v>82916.98</v>
      </c>
      <c r="AU9" s="195">
        <v>-4.0799765901926688E-2</v>
      </c>
      <c r="AV9" s="195">
        <v>0.15302438300457499</v>
      </c>
      <c r="AW9" s="196">
        <v>0.21326445179060183</v>
      </c>
      <c r="AX9" s="172">
        <v>24</v>
      </c>
      <c r="AY9" s="194">
        <v>1</v>
      </c>
      <c r="AZ9" s="192" t="s">
        <v>78</v>
      </c>
      <c r="BA9" s="193">
        <v>7167.9298754400006</v>
      </c>
      <c r="BB9" s="193">
        <v>5677.0028368000003</v>
      </c>
      <c r="BC9" s="193">
        <v>6913.1</v>
      </c>
      <c r="BD9" s="195">
        <v>-3.5551390689959494E-2</v>
      </c>
      <c r="BE9" s="195">
        <v>0.21773763352508047</v>
      </c>
      <c r="BF9" s="196">
        <v>0.37264392240192029</v>
      </c>
      <c r="BG9" s="172">
        <v>31</v>
      </c>
      <c r="BH9" s="191">
        <v>1</v>
      </c>
      <c r="BI9" s="192" t="s">
        <v>58</v>
      </c>
      <c r="BJ9" s="193">
        <v>139771.26779426003</v>
      </c>
      <c r="BK9" s="193">
        <v>133065.45992148999</v>
      </c>
      <c r="BL9" s="193">
        <v>160496.27999999997</v>
      </c>
      <c r="BM9" s="195">
        <v>0.14827805837925623</v>
      </c>
      <c r="BN9" s="195">
        <v>0.20614530693911437</v>
      </c>
      <c r="BO9" s="196">
        <v>0.20018263815026957</v>
      </c>
    </row>
    <row r="10" spans="2:67" x14ac:dyDescent="0.3">
      <c r="C10" s="189" t="s">
        <v>32</v>
      </c>
      <c r="D10" s="190">
        <v>128567.56000000003</v>
      </c>
      <c r="E10" s="190">
        <v>132510.93</v>
      </c>
      <c r="F10" s="290">
        <v>3.0671578429270596E-2</v>
      </c>
      <c r="G10" s="172">
        <v>16</v>
      </c>
      <c r="H10" s="191">
        <v>2</v>
      </c>
      <c r="I10" s="192" t="s">
        <v>57</v>
      </c>
      <c r="J10" s="193">
        <v>355</v>
      </c>
      <c r="K10" s="193">
        <v>19004</v>
      </c>
      <c r="L10" s="193">
        <v>20173</v>
      </c>
      <c r="M10" s="193">
        <v>2351</v>
      </c>
      <c r="N10" s="193">
        <v>4330</v>
      </c>
      <c r="O10" s="193">
        <v>165</v>
      </c>
      <c r="P10" s="193">
        <v>55238</v>
      </c>
      <c r="Q10" s="193">
        <v>0</v>
      </c>
      <c r="R10" s="193">
        <v>101616</v>
      </c>
      <c r="S10" s="278">
        <v>24</v>
      </c>
      <c r="T10" s="191">
        <v>2</v>
      </c>
      <c r="U10" s="192" t="s">
        <v>78</v>
      </c>
      <c r="V10" s="193">
        <v>0</v>
      </c>
      <c r="W10" s="193">
        <v>0</v>
      </c>
      <c r="X10" s="193">
        <v>0</v>
      </c>
      <c r="Y10" s="193">
        <v>0</v>
      </c>
      <c r="Z10" s="193">
        <v>0</v>
      </c>
      <c r="AA10" s="193">
        <v>0</v>
      </c>
      <c r="AB10" s="193">
        <v>0</v>
      </c>
      <c r="AC10" s="193">
        <v>6913.1</v>
      </c>
      <c r="AD10" s="193">
        <v>0</v>
      </c>
      <c r="AE10" s="193">
        <v>6913.1</v>
      </c>
      <c r="AF10" s="172">
        <v>16</v>
      </c>
      <c r="AG10" s="194">
        <v>2</v>
      </c>
      <c r="AH10" s="192" t="s">
        <v>57</v>
      </c>
      <c r="AI10" s="193">
        <v>46080.774506060021</v>
      </c>
      <c r="AJ10" s="193">
        <v>47095.174390000007</v>
      </c>
      <c r="AK10" s="193">
        <v>55238</v>
      </c>
      <c r="AL10" s="195">
        <v>0.19872117151016466</v>
      </c>
      <c r="AM10" s="195">
        <v>0.17290148545938933</v>
      </c>
      <c r="AN10" s="196">
        <v>0.14005617865851952</v>
      </c>
      <c r="AO10" s="172">
        <v>24</v>
      </c>
      <c r="AP10" s="194">
        <v>2</v>
      </c>
      <c r="AQ10" s="192" t="s">
        <v>78</v>
      </c>
      <c r="AR10" s="193">
        <v>55522.177280019998</v>
      </c>
      <c r="AS10" s="193">
        <v>44490.341949210007</v>
      </c>
      <c r="AT10" s="193">
        <v>53394.21</v>
      </c>
      <c r="AU10" s="195">
        <v>-3.8326437907646005E-2</v>
      </c>
      <c r="AV10" s="195">
        <v>0.20013035775168042</v>
      </c>
      <c r="AW10" s="196">
        <v>0.13733118264126684</v>
      </c>
      <c r="AX10" s="172">
        <v>25</v>
      </c>
      <c r="AY10" s="194">
        <v>2</v>
      </c>
      <c r="AZ10" s="192" t="s">
        <v>66</v>
      </c>
      <c r="BA10" s="193">
        <v>9901.6201987699988</v>
      </c>
      <c r="BB10" s="193">
        <v>5904.5217069999999</v>
      </c>
      <c r="BC10" s="193">
        <v>6512.23</v>
      </c>
      <c r="BD10" s="195">
        <v>-0.34230662565617664</v>
      </c>
      <c r="BE10" s="195">
        <v>0.10292252669332091</v>
      </c>
      <c r="BF10" s="196">
        <v>0.35103541548414702</v>
      </c>
      <c r="BG10" s="172">
        <v>16</v>
      </c>
      <c r="BH10" s="191">
        <v>2</v>
      </c>
      <c r="BI10" s="192" t="s">
        <v>57</v>
      </c>
      <c r="BJ10" s="193">
        <v>83898.23325522973</v>
      </c>
      <c r="BK10" s="193">
        <v>85542.484246299588</v>
      </c>
      <c r="BL10" s="193">
        <v>101616</v>
      </c>
      <c r="BM10" s="195">
        <v>0.21118164301351183</v>
      </c>
      <c r="BN10" s="195">
        <v>0.18790096985517146</v>
      </c>
      <c r="BO10" s="196">
        <v>0.1267428687959484</v>
      </c>
    </row>
    <row r="11" spans="2:67" x14ac:dyDescent="0.3">
      <c r="C11" s="189" t="s">
        <v>30</v>
      </c>
      <c r="D11" s="190">
        <v>69313.459999999992</v>
      </c>
      <c r="E11" s="190">
        <v>66342.429999999993</v>
      </c>
      <c r="F11" s="290">
        <v>-4.2863680445327623E-2</v>
      </c>
      <c r="G11" s="172">
        <v>12</v>
      </c>
      <c r="H11" s="191">
        <v>3</v>
      </c>
      <c r="I11" s="192" t="s">
        <v>73</v>
      </c>
      <c r="J11" s="193">
        <v>46.67</v>
      </c>
      <c r="K11" s="193">
        <v>0.06</v>
      </c>
      <c r="L11" s="193">
        <v>23903.919999999998</v>
      </c>
      <c r="M11" s="193">
        <v>28.12</v>
      </c>
      <c r="N11" s="193">
        <v>0</v>
      </c>
      <c r="O11" s="193">
        <v>58911.6</v>
      </c>
      <c r="P11" s="193">
        <v>14779.87</v>
      </c>
      <c r="Q11" s="193">
        <v>26.61</v>
      </c>
      <c r="R11" s="193">
        <v>97696.849999999991</v>
      </c>
      <c r="S11" s="278">
        <v>60</v>
      </c>
      <c r="T11" s="191">
        <v>3</v>
      </c>
      <c r="U11" s="192" t="s">
        <v>81</v>
      </c>
      <c r="V11" s="193">
        <v>0</v>
      </c>
      <c r="W11" s="193">
        <v>0</v>
      </c>
      <c r="X11" s="193">
        <v>0</v>
      </c>
      <c r="Y11" s="193">
        <v>0</v>
      </c>
      <c r="Z11" s="193">
        <v>0</v>
      </c>
      <c r="AA11" s="193">
        <v>0</v>
      </c>
      <c r="AB11" s="193">
        <v>0</v>
      </c>
      <c r="AC11" s="193">
        <v>2077.9699999999998</v>
      </c>
      <c r="AD11" s="193">
        <v>331.84</v>
      </c>
      <c r="AE11" s="193">
        <v>2409.81</v>
      </c>
      <c r="AF11" s="172">
        <v>22</v>
      </c>
      <c r="AG11" s="194">
        <v>3</v>
      </c>
      <c r="AH11" s="192" t="s">
        <v>62</v>
      </c>
      <c r="AI11" s="193">
        <v>49555.301613549993</v>
      </c>
      <c r="AJ11" s="193">
        <v>43969.930825340001</v>
      </c>
      <c r="AK11" s="193">
        <v>52395.040000000001</v>
      </c>
      <c r="AL11" s="195">
        <v>5.7304431493431451E-2</v>
      </c>
      <c r="AM11" s="195">
        <v>0.1916106988688866</v>
      </c>
      <c r="AN11" s="196">
        <v>0.132847841758577</v>
      </c>
      <c r="AO11" s="172">
        <v>16</v>
      </c>
      <c r="AP11" s="194">
        <v>3</v>
      </c>
      <c r="AQ11" s="192" t="s">
        <v>57</v>
      </c>
      <c r="AR11" s="193">
        <v>37817.458749169709</v>
      </c>
      <c r="AS11" s="193">
        <v>38447.30985629958</v>
      </c>
      <c r="AT11" s="193">
        <v>46378</v>
      </c>
      <c r="AU11" s="195">
        <v>0.22636479377446905</v>
      </c>
      <c r="AV11" s="195">
        <v>0.20627425360427343</v>
      </c>
      <c r="AW11" s="196">
        <v>0.11928532304414044</v>
      </c>
      <c r="AX11" s="172">
        <v>60</v>
      </c>
      <c r="AY11" s="194">
        <v>3</v>
      </c>
      <c r="AZ11" s="192" t="s">
        <v>81</v>
      </c>
      <c r="BA11" s="193">
        <v>1641.2257623999997</v>
      </c>
      <c r="BB11" s="193">
        <v>1716.3558155100002</v>
      </c>
      <c r="BC11" s="193">
        <v>2409.81</v>
      </c>
      <c r="BD11" s="195">
        <v>0.46829891122113687</v>
      </c>
      <c r="BE11" s="195">
        <v>0.40402705442749109</v>
      </c>
      <c r="BF11" s="196">
        <v>0.12989846098615257</v>
      </c>
      <c r="BG11" s="172">
        <v>12</v>
      </c>
      <c r="BH11" s="191">
        <v>3</v>
      </c>
      <c r="BI11" s="192" t="s">
        <v>73</v>
      </c>
      <c r="BJ11" s="193">
        <v>98433.266113329999</v>
      </c>
      <c r="BK11" s="193">
        <v>83741.50535153001</v>
      </c>
      <c r="BL11" s="193">
        <v>97696.849999999991</v>
      </c>
      <c r="BM11" s="195">
        <v>-7.4813743605961491E-3</v>
      </c>
      <c r="BN11" s="195">
        <v>0.1666478837452019</v>
      </c>
      <c r="BO11" s="196">
        <v>0.12185461975798545</v>
      </c>
    </row>
    <row r="12" spans="2:67" x14ac:dyDescent="0.3">
      <c r="C12" s="189" t="s">
        <v>35</v>
      </c>
      <c r="D12" s="190">
        <v>61598.49</v>
      </c>
      <c r="E12" s="190">
        <v>67966.709999999977</v>
      </c>
      <c r="F12" s="290">
        <v>0.10338272902468848</v>
      </c>
      <c r="G12" s="172">
        <v>22</v>
      </c>
      <c r="H12" s="194">
        <v>4</v>
      </c>
      <c r="I12" s="192" t="s">
        <v>62</v>
      </c>
      <c r="J12" s="193">
        <v>270.77999999999997</v>
      </c>
      <c r="K12" s="193">
        <v>14473.04</v>
      </c>
      <c r="L12" s="193">
        <v>8487.4500000000007</v>
      </c>
      <c r="M12" s="193">
        <v>3516.63</v>
      </c>
      <c r="N12" s="193">
        <v>0</v>
      </c>
      <c r="O12" s="193">
        <v>447.43</v>
      </c>
      <c r="P12" s="193">
        <v>52395.040000000001</v>
      </c>
      <c r="Q12" s="193">
        <v>0</v>
      </c>
      <c r="R12" s="193">
        <v>79590.37000000001</v>
      </c>
      <c r="S12" s="278">
        <v>23</v>
      </c>
      <c r="T12" s="194">
        <v>4</v>
      </c>
      <c r="U12" s="192" t="s">
        <v>216</v>
      </c>
      <c r="V12" s="193">
        <v>586.65</v>
      </c>
      <c r="W12" s="193">
        <v>0</v>
      </c>
      <c r="X12" s="193">
        <v>0</v>
      </c>
      <c r="Y12" s="193">
        <v>0</v>
      </c>
      <c r="Z12" s="193">
        <v>0</v>
      </c>
      <c r="AA12" s="193">
        <v>0</v>
      </c>
      <c r="AB12" s="193">
        <v>0</v>
      </c>
      <c r="AC12" s="193">
        <v>0</v>
      </c>
      <c r="AD12" s="193">
        <v>730.74</v>
      </c>
      <c r="AE12" s="193">
        <v>1317.3899999999999</v>
      </c>
      <c r="AF12" s="172">
        <v>42</v>
      </c>
      <c r="AG12" s="194">
        <v>4</v>
      </c>
      <c r="AH12" s="192" t="s">
        <v>59</v>
      </c>
      <c r="AI12" s="193">
        <v>25267.612057719998</v>
      </c>
      <c r="AJ12" s="193">
        <v>26589.71533359</v>
      </c>
      <c r="AK12" s="193">
        <v>32168.560000000001</v>
      </c>
      <c r="AL12" s="195">
        <v>0.27311436975191183</v>
      </c>
      <c r="AM12" s="195">
        <v>0.20981212459098475</v>
      </c>
      <c r="AN12" s="196">
        <v>8.1563517624593657E-2</v>
      </c>
      <c r="AO12" s="172">
        <v>42</v>
      </c>
      <c r="AP12" s="194">
        <v>4</v>
      </c>
      <c r="AQ12" s="192" t="s">
        <v>59</v>
      </c>
      <c r="AR12" s="193">
        <v>28065.092770139992</v>
      </c>
      <c r="AS12" s="193">
        <v>24446.318256410028</v>
      </c>
      <c r="AT12" s="193">
        <v>29421.45</v>
      </c>
      <c r="AU12" s="195">
        <v>4.8328977244754157E-2</v>
      </c>
      <c r="AV12" s="195">
        <v>0.2035125163391609</v>
      </c>
      <c r="AW12" s="196">
        <v>7.5672671690823784E-2</v>
      </c>
      <c r="AX12" s="172">
        <v>23</v>
      </c>
      <c r="AY12" s="194">
        <v>4</v>
      </c>
      <c r="AZ12" s="192" t="s">
        <v>216</v>
      </c>
      <c r="BA12" s="193">
        <v>2282.4827802199998</v>
      </c>
      <c r="BB12" s="193">
        <v>1142.8852546099997</v>
      </c>
      <c r="BC12" s="193">
        <v>1317.3899999999999</v>
      </c>
      <c r="BD12" s="195">
        <v>-0.4228258756576373</v>
      </c>
      <c r="BE12" s="195">
        <v>0.15268789643239256</v>
      </c>
      <c r="BF12" s="196">
        <v>7.1012624861938295E-2</v>
      </c>
      <c r="BG12" s="172">
        <v>22</v>
      </c>
      <c r="BH12" s="194">
        <v>4</v>
      </c>
      <c r="BI12" s="192" t="s">
        <v>62</v>
      </c>
      <c r="BJ12" s="193">
        <v>79825.30652014006</v>
      </c>
      <c r="BK12" s="193">
        <v>68118.633909799915</v>
      </c>
      <c r="BL12" s="193">
        <v>79590.37000000001</v>
      </c>
      <c r="BM12" s="195">
        <v>-2.9431333292879724E-3</v>
      </c>
      <c r="BN12" s="195">
        <v>0.16840819364332127</v>
      </c>
      <c r="BO12" s="196">
        <v>9.927090047168742E-2</v>
      </c>
    </row>
    <row r="13" spans="2:67" x14ac:dyDescent="0.3">
      <c r="C13" s="189" t="s">
        <v>31</v>
      </c>
      <c r="D13" s="190">
        <v>63205.2</v>
      </c>
      <c r="E13" s="190">
        <v>56673.110000000008</v>
      </c>
      <c r="F13" s="290">
        <v>-0.10334735116730887</v>
      </c>
      <c r="G13" s="172">
        <v>42</v>
      </c>
      <c r="H13" s="194">
        <v>5</v>
      </c>
      <c r="I13" s="192" t="s">
        <v>59</v>
      </c>
      <c r="J13" s="193">
        <v>24.26</v>
      </c>
      <c r="K13" s="193">
        <v>3916</v>
      </c>
      <c r="L13" s="193">
        <v>3796.04</v>
      </c>
      <c r="M13" s="193">
        <v>1811.58</v>
      </c>
      <c r="N13" s="193">
        <v>18193.89</v>
      </c>
      <c r="O13" s="193">
        <v>1679.68</v>
      </c>
      <c r="P13" s="193">
        <v>32168.560000000001</v>
      </c>
      <c r="Q13" s="193">
        <v>0</v>
      </c>
      <c r="R13" s="193">
        <v>61590.01</v>
      </c>
      <c r="S13" s="278">
        <v>3</v>
      </c>
      <c r="T13" s="194">
        <v>5</v>
      </c>
      <c r="U13" s="192" t="s">
        <v>63</v>
      </c>
      <c r="V13" s="193">
        <v>0</v>
      </c>
      <c r="W13" s="193">
        <v>0</v>
      </c>
      <c r="X13" s="193">
        <v>0</v>
      </c>
      <c r="Y13" s="193">
        <v>0</v>
      </c>
      <c r="Z13" s="193">
        <v>0</v>
      </c>
      <c r="AA13" s="193">
        <v>0</v>
      </c>
      <c r="AB13" s="193">
        <v>0</v>
      </c>
      <c r="AC13" s="193">
        <v>0</v>
      </c>
      <c r="AD13" s="193">
        <v>568.78</v>
      </c>
      <c r="AE13" s="193">
        <v>568.78</v>
      </c>
      <c r="AF13" s="172">
        <v>3</v>
      </c>
      <c r="AG13" s="194">
        <v>5</v>
      </c>
      <c r="AH13" s="192" t="s">
        <v>63</v>
      </c>
      <c r="AI13" s="193">
        <v>21463.548344999999</v>
      </c>
      <c r="AJ13" s="193">
        <v>24024.498441</v>
      </c>
      <c r="AK13" s="193">
        <v>28864.78</v>
      </c>
      <c r="AL13" s="195">
        <v>0.34482796302057572</v>
      </c>
      <c r="AM13" s="195">
        <v>0.20147274128893433</v>
      </c>
      <c r="AN13" s="196">
        <v>7.3186769698737483E-2</v>
      </c>
      <c r="AO13" s="172">
        <v>31</v>
      </c>
      <c r="AP13" s="194">
        <v>5</v>
      </c>
      <c r="AQ13" s="192" t="s">
        <v>58</v>
      </c>
      <c r="AR13" s="193">
        <v>26799.879879140019</v>
      </c>
      <c r="AS13" s="193">
        <v>24274.910137600004</v>
      </c>
      <c r="AT13" s="193">
        <v>29133.949999999997</v>
      </c>
      <c r="AU13" s="195">
        <v>8.7092559048248752E-2</v>
      </c>
      <c r="AV13" s="195">
        <v>0.20016716168492454</v>
      </c>
      <c r="AW13" s="196">
        <v>7.4933214828190847E-2</v>
      </c>
      <c r="AX13" s="172">
        <v>4</v>
      </c>
      <c r="AY13" s="194">
        <v>5</v>
      </c>
      <c r="AZ13" s="192" t="s">
        <v>217</v>
      </c>
      <c r="BA13" s="193">
        <v>635.9266550000001</v>
      </c>
      <c r="BB13" s="193">
        <v>516.64729499999999</v>
      </c>
      <c r="BC13" s="193">
        <v>613</v>
      </c>
      <c r="BD13" s="195">
        <v>-3.6052357327277185E-2</v>
      </c>
      <c r="BE13" s="195">
        <v>0.18649609885211915</v>
      </c>
      <c r="BF13" s="196">
        <v>3.3043167961171849E-2</v>
      </c>
      <c r="BG13" s="172">
        <v>42</v>
      </c>
      <c r="BH13" s="194">
        <v>5</v>
      </c>
      <c r="BI13" s="192" t="s">
        <v>59</v>
      </c>
      <c r="BJ13" s="193">
        <v>53332.70482785999</v>
      </c>
      <c r="BK13" s="193">
        <v>51036.033590000028</v>
      </c>
      <c r="BL13" s="193">
        <v>61590.01</v>
      </c>
      <c r="BM13" s="195">
        <v>0.1548262965246523</v>
      </c>
      <c r="BN13" s="195">
        <v>0.20679460505857006</v>
      </c>
      <c r="BO13" s="196">
        <v>7.6819541770697039E-2</v>
      </c>
    </row>
    <row r="14" spans="2:67" x14ac:dyDescent="0.3">
      <c r="C14" s="189" t="s">
        <v>33</v>
      </c>
      <c r="D14" s="190">
        <v>28221.5</v>
      </c>
      <c r="E14" s="190">
        <v>30774.309999999998</v>
      </c>
      <c r="F14" s="290">
        <v>9.0456212462129759E-2</v>
      </c>
      <c r="G14" s="172">
        <v>24</v>
      </c>
      <c r="H14" s="194">
        <v>6</v>
      </c>
      <c r="I14" s="192" t="s">
        <v>78</v>
      </c>
      <c r="J14" s="193">
        <v>51684.59</v>
      </c>
      <c r="K14" s="193">
        <v>0</v>
      </c>
      <c r="L14" s="193">
        <v>1176.76</v>
      </c>
      <c r="M14" s="193">
        <v>532.86</v>
      </c>
      <c r="N14" s="193">
        <v>0</v>
      </c>
      <c r="O14" s="193">
        <v>0</v>
      </c>
      <c r="P14" s="193">
        <v>0</v>
      </c>
      <c r="Q14" s="193">
        <v>0</v>
      </c>
      <c r="R14" s="193">
        <v>60307.31</v>
      </c>
      <c r="S14" s="278">
        <v>4</v>
      </c>
      <c r="T14" s="194">
        <v>6</v>
      </c>
      <c r="U14" s="192" t="s">
        <v>217</v>
      </c>
      <c r="V14" s="193">
        <v>0</v>
      </c>
      <c r="W14" s="193">
        <v>0</v>
      </c>
      <c r="X14" s="193">
        <v>0</v>
      </c>
      <c r="Y14" s="193">
        <v>0</v>
      </c>
      <c r="Z14" s="193">
        <v>0</v>
      </c>
      <c r="AA14" s="193">
        <v>0</v>
      </c>
      <c r="AB14" s="193">
        <v>0</v>
      </c>
      <c r="AC14" s="193">
        <v>613</v>
      </c>
      <c r="AD14" s="193">
        <v>0</v>
      </c>
      <c r="AE14" s="193">
        <v>613</v>
      </c>
      <c r="AF14" s="172">
        <v>21</v>
      </c>
      <c r="AG14" s="194">
        <v>6</v>
      </c>
      <c r="AH14" s="192" t="s">
        <v>61</v>
      </c>
      <c r="AI14" s="193">
        <v>16769.653375410006</v>
      </c>
      <c r="AJ14" s="193">
        <v>15965.305667960003</v>
      </c>
      <c r="AK14" s="193">
        <v>19228.46</v>
      </c>
      <c r="AL14" s="195">
        <v>0.14662238804502881</v>
      </c>
      <c r="AM14" s="195">
        <v>0.2043903449082507</v>
      </c>
      <c r="AN14" s="196">
        <v>4.8753840274597122E-2</v>
      </c>
      <c r="AO14" s="172">
        <v>22</v>
      </c>
      <c r="AP14" s="194">
        <v>6</v>
      </c>
      <c r="AQ14" s="192" t="s">
        <v>62</v>
      </c>
      <c r="AR14" s="193">
        <v>30270.004906590068</v>
      </c>
      <c r="AS14" s="193">
        <v>24148.703084459914</v>
      </c>
      <c r="AT14" s="193">
        <v>27195.330000000005</v>
      </c>
      <c r="AU14" s="195">
        <v>-0.1015749721903968</v>
      </c>
      <c r="AV14" s="195">
        <v>0.1261610987921189</v>
      </c>
      <c r="AW14" s="196">
        <v>6.9947037913277943E-2</v>
      </c>
      <c r="AX14" s="172">
        <v>3</v>
      </c>
      <c r="AY14" s="194">
        <v>6</v>
      </c>
      <c r="AZ14" s="192" t="s">
        <v>63</v>
      </c>
      <c r="BA14" s="193">
        <v>0</v>
      </c>
      <c r="BB14" s="193">
        <v>0</v>
      </c>
      <c r="BC14" s="193">
        <v>568.78</v>
      </c>
      <c r="BD14" s="195" t="s">
        <v>229</v>
      </c>
      <c r="BE14" s="195" t="s">
        <v>229</v>
      </c>
      <c r="BF14" s="196">
        <v>3.0659531929780298E-2</v>
      </c>
      <c r="BG14" s="172">
        <v>24</v>
      </c>
      <c r="BH14" s="194">
        <v>6</v>
      </c>
      <c r="BI14" s="192" t="s">
        <v>78</v>
      </c>
      <c r="BJ14" s="193">
        <v>55522.177280019998</v>
      </c>
      <c r="BK14" s="193">
        <v>44490.341949210007</v>
      </c>
      <c r="BL14" s="193">
        <v>60307.31</v>
      </c>
      <c r="BM14" s="195">
        <v>8.6184169180662851E-2</v>
      </c>
      <c r="BN14" s="195">
        <v>0.35551464335442917</v>
      </c>
      <c r="BO14" s="196">
        <v>7.5219665001245731E-2</v>
      </c>
    </row>
    <row r="15" spans="2:67" x14ac:dyDescent="0.3">
      <c r="C15" s="189" t="s">
        <v>34</v>
      </c>
      <c r="D15" s="190">
        <v>20783.009999999998</v>
      </c>
      <c r="E15" s="190">
        <v>24687.05</v>
      </c>
      <c r="F15" s="290">
        <v>0.18784766980336354</v>
      </c>
      <c r="G15" s="172">
        <v>3</v>
      </c>
      <c r="H15" s="194">
        <v>7</v>
      </c>
      <c r="I15" s="192" t="s">
        <v>63</v>
      </c>
      <c r="J15" s="193">
        <v>153.56</v>
      </c>
      <c r="K15" s="193">
        <v>448.5</v>
      </c>
      <c r="L15" s="193">
        <v>1536.44</v>
      </c>
      <c r="M15" s="193">
        <v>1492.91</v>
      </c>
      <c r="N15" s="193">
        <v>0</v>
      </c>
      <c r="O15" s="193">
        <v>0</v>
      </c>
      <c r="P15" s="193">
        <v>28864.78</v>
      </c>
      <c r="Q15" s="193">
        <v>0</v>
      </c>
      <c r="R15" s="193">
        <v>33064.97</v>
      </c>
      <c r="S15" s="278">
        <v>20</v>
      </c>
      <c r="T15" s="194">
        <v>7</v>
      </c>
      <c r="U15" s="192" t="s">
        <v>60</v>
      </c>
      <c r="V15" s="193">
        <v>11.69</v>
      </c>
      <c r="W15" s="193">
        <v>0</v>
      </c>
      <c r="X15" s="193">
        <v>0</v>
      </c>
      <c r="Y15" s="193">
        <v>0</v>
      </c>
      <c r="Z15" s="193">
        <v>0</v>
      </c>
      <c r="AA15" s="193">
        <v>5.19</v>
      </c>
      <c r="AB15" s="193">
        <v>6</v>
      </c>
      <c r="AC15" s="193">
        <v>0</v>
      </c>
      <c r="AD15" s="193">
        <v>52.41</v>
      </c>
      <c r="AE15" s="193">
        <v>75.289999999999992</v>
      </c>
      <c r="AF15" s="172">
        <v>12</v>
      </c>
      <c r="AG15" s="194">
        <v>8</v>
      </c>
      <c r="AH15" s="192" t="s">
        <v>73</v>
      </c>
      <c r="AI15" s="193">
        <v>11989.39646815</v>
      </c>
      <c r="AJ15" s="193">
        <v>11828.906431520001</v>
      </c>
      <c r="AK15" s="193">
        <v>14779.87</v>
      </c>
      <c r="AL15" s="195">
        <v>0.23274512101279932</v>
      </c>
      <c r="AM15" s="195">
        <v>0.24947053098811289</v>
      </c>
      <c r="AN15" s="196">
        <v>3.7474421834057949E-2</v>
      </c>
      <c r="AO15" s="172">
        <v>40</v>
      </c>
      <c r="AP15" s="194">
        <v>7</v>
      </c>
      <c r="AQ15" s="192" t="s">
        <v>72</v>
      </c>
      <c r="AR15" s="193">
        <v>19425.296695049998</v>
      </c>
      <c r="AS15" s="193">
        <v>18423.623713779998</v>
      </c>
      <c r="AT15" s="193">
        <v>20466.96</v>
      </c>
      <c r="AU15" s="195">
        <v>5.3624061516416521E-2</v>
      </c>
      <c r="AV15" s="195">
        <v>0.11090848998895275</v>
      </c>
      <c r="AW15" s="196">
        <v>5.2641509666900267E-2</v>
      </c>
      <c r="AX15" s="172">
        <v>20</v>
      </c>
      <c r="AY15" s="194">
        <v>7</v>
      </c>
      <c r="AZ15" s="192" t="s">
        <v>60</v>
      </c>
      <c r="BA15" s="193">
        <v>30.715801999999996</v>
      </c>
      <c r="BB15" s="193">
        <v>69.743750399999996</v>
      </c>
      <c r="BC15" s="193">
        <v>75.289999999999992</v>
      </c>
      <c r="BD15" s="195">
        <v>1.4511813170302372</v>
      </c>
      <c r="BE15" s="195">
        <v>7.9523248580563699E-2</v>
      </c>
      <c r="BF15" s="196">
        <v>4.0584341203860168E-3</v>
      </c>
      <c r="BG15" s="172">
        <v>3</v>
      </c>
      <c r="BH15" s="194">
        <v>7</v>
      </c>
      <c r="BI15" s="192" t="s">
        <v>63</v>
      </c>
      <c r="BJ15" s="193">
        <v>25177.286441969994</v>
      </c>
      <c r="BK15" s="193">
        <v>27374.09231213</v>
      </c>
      <c r="BL15" s="193">
        <v>33064.97</v>
      </c>
      <c r="BM15" s="195">
        <v>0.31328569010842289</v>
      </c>
      <c r="BN15" s="195">
        <v>0.20789283615253473</v>
      </c>
      <c r="BO15" s="196">
        <v>4.1241036396354611E-2</v>
      </c>
    </row>
    <row r="16" spans="2:67" x14ac:dyDescent="0.3">
      <c r="C16" s="189" t="s">
        <v>37</v>
      </c>
      <c r="D16" s="190">
        <v>18505.310000000001</v>
      </c>
      <c r="E16" s="190">
        <v>169.62</v>
      </c>
      <c r="F16" s="290">
        <v>-0.99083398224617691</v>
      </c>
      <c r="G16" s="172">
        <v>21</v>
      </c>
      <c r="H16" s="194">
        <v>8</v>
      </c>
      <c r="I16" s="192" t="s">
        <v>61</v>
      </c>
      <c r="J16" s="193">
        <v>112.46</v>
      </c>
      <c r="K16" s="193">
        <v>796.79</v>
      </c>
      <c r="L16" s="193">
        <v>6830.87</v>
      </c>
      <c r="M16" s="193">
        <v>2788.39</v>
      </c>
      <c r="N16" s="193">
        <v>0</v>
      </c>
      <c r="O16" s="193">
        <v>949.22</v>
      </c>
      <c r="P16" s="193">
        <v>19228.46</v>
      </c>
      <c r="Q16" s="193">
        <v>0</v>
      </c>
      <c r="R16" s="193">
        <v>30706.19</v>
      </c>
      <c r="S16" s="278">
        <v>38</v>
      </c>
      <c r="T16" s="194">
        <v>8</v>
      </c>
      <c r="U16" s="192" t="s">
        <v>71</v>
      </c>
      <c r="V16" s="193">
        <v>74.59</v>
      </c>
      <c r="W16" s="193">
        <v>0</v>
      </c>
      <c r="X16" s="193">
        <v>0</v>
      </c>
      <c r="Y16" s="193">
        <v>0</v>
      </c>
      <c r="Z16" s="193">
        <v>0</v>
      </c>
      <c r="AA16" s="193">
        <v>0</v>
      </c>
      <c r="AB16" s="193">
        <v>0</v>
      </c>
      <c r="AC16" s="193">
        <v>0</v>
      </c>
      <c r="AD16" s="193">
        <v>0</v>
      </c>
      <c r="AE16" s="193">
        <v>74.59</v>
      </c>
      <c r="AF16" s="172">
        <v>20</v>
      </c>
      <c r="AG16" s="194">
        <v>7</v>
      </c>
      <c r="AH16" s="192" t="s">
        <v>60</v>
      </c>
      <c r="AI16" s="193">
        <v>17047.97415613</v>
      </c>
      <c r="AJ16" s="193">
        <v>11959.36525526</v>
      </c>
      <c r="AK16" s="193">
        <v>14722.63</v>
      </c>
      <c r="AL16" s="195">
        <v>-0.13640002822821429</v>
      </c>
      <c r="AM16" s="195">
        <v>0.23105446532997664</v>
      </c>
      <c r="AN16" s="196">
        <v>3.7329289576075876E-2</v>
      </c>
      <c r="AO16" s="172">
        <v>39</v>
      </c>
      <c r="AP16" s="194">
        <v>8</v>
      </c>
      <c r="AQ16" s="192" t="s">
        <v>64</v>
      </c>
      <c r="AR16" s="193">
        <v>14156.300573469993</v>
      </c>
      <c r="AS16" s="193">
        <v>11873.48601192</v>
      </c>
      <c r="AT16" s="193">
        <v>14314.62</v>
      </c>
      <c r="AU16" s="195">
        <v>1.118367229548034E-2</v>
      </c>
      <c r="AV16" s="195">
        <v>0.20559539006735705</v>
      </c>
      <c r="AW16" s="196">
        <v>3.681754433037461E-2</v>
      </c>
      <c r="AX16" s="172">
        <v>38</v>
      </c>
      <c r="AY16" s="194">
        <v>8</v>
      </c>
      <c r="AZ16" s="192" t="s">
        <v>71</v>
      </c>
      <c r="BA16" s="193">
        <v>45</v>
      </c>
      <c r="BB16" s="193">
        <v>103.08311930000001</v>
      </c>
      <c r="BC16" s="193">
        <v>74.59</v>
      </c>
      <c r="BD16" s="195">
        <v>0.65755555555555567</v>
      </c>
      <c r="BE16" s="195">
        <v>-0.27640916857664399</v>
      </c>
      <c r="BF16" s="196">
        <v>4.0207013021595567E-3</v>
      </c>
      <c r="BG16" s="172">
        <v>21</v>
      </c>
      <c r="BH16" s="194">
        <v>8</v>
      </c>
      <c r="BI16" s="192" t="s">
        <v>61</v>
      </c>
      <c r="BJ16" s="193">
        <v>29823.358868739986</v>
      </c>
      <c r="BK16" s="193">
        <v>26244.549433089996</v>
      </c>
      <c r="BL16" s="193">
        <v>30706.19</v>
      </c>
      <c r="BM16" s="195">
        <v>2.9602002079831768E-2</v>
      </c>
      <c r="BN16" s="195">
        <v>0.1700025591327019</v>
      </c>
      <c r="BO16" s="196">
        <v>3.8298994355155318E-2</v>
      </c>
    </row>
    <row r="17" spans="2:67" x14ac:dyDescent="0.3">
      <c r="B17" s="197"/>
      <c r="C17" s="198" t="s">
        <v>38</v>
      </c>
      <c r="D17" s="199">
        <v>739788.82</v>
      </c>
      <c r="E17" s="199">
        <v>773523.03999999992</v>
      </c>
      <c r="F17" s="291">
        <v>4.5599796979900242E-2</v>
      </c>
      <c r="G17" s="172">
        <v>20</v>
      </c>
      <c r="H17" s="194">
        <v>9</v>
      </c>
      <c r="I17" s="192" t="s">
        <v>60</v>
      </c>
      <c r="J17" s="193">
        <v>175.44</v>
      </c>
      <c r="K17" s="193">
        <v>2645.21</v>
      </c>
      <c r="L17" s="193">
        <v>9165.85</v>
      </c>
      <c r="M17" s="193">
        <v>973.35</v>
      </c>
      <c r="N17" s="193">
        <v>0</v>
      </c>
      <c r="O17" s="193">
        <v>5.7</v>
      </c>
      <c r="P17" s="193">
        <v>14722.63</v>
      </c>
      <c r="Q17" s="193">
        <v>0</v>
      </c>
      <c r="R17" s="193">
        <v>27763.47</v>
      </c>
      <c r="S17" s="278">
        <v>6</v>
      </c>
      <c r="T17" s="194">
        <v>9</v>
      </c>
      <c r="U17" s="192" t="s">
        <v>70</v>
      </c>
      <c r="V17" s="193">
        <v>32.81</v>
      </c>
      <c r="W17" s="193">
        <v>0</v>
      </c>
      <c r="X17" s="193">
        <v>0</v>
      </c>
      <c r="Y17" s="193">
        <v>0</v>
      </c>
      <c r="Z17" s="193">
        <v>0</v>
      </c>
      <c r="AA17" s="193">
        <v>0</v>
      </c>
      <c r="AB17" s="193">
        <v>0</v>
      </c>
      <c r="AC17" s="193">
        <v>0</v>
      </c>
      <c r="AD17" s="193">
        <v>0</v>
      </c>
      <c r="AE17" s="193">
        <v>32.81</v>
      </c>
      <c r="AF17" s="172">
        <v>23</v>
      </c>
      <c r="AG17" s="194">
        <v>9</v>
      </c>
      <c r="AH17" s="192" t="s">
        <v>216</v>
      </c>
      <c r="AI17" s="193">
        <v>8219.6120247500003</v>
      </c>
      <c r="AJ17" s="193">
        <v>6486.9030287000005</v>
      </c>
      <c r="AK17" s="193">
        <v>7703.33</v>
      </c>
      <c r="AL17" s="195">
        <v>-6.281099682021829E-2</v>
      </c>
      <c r="AM17" s="195">
        <v>0.18752044942219159</v>
      </c>
      <c r="AN17" s="196">
        <v>1.9531825242505758E-2</v>
      </c>
      <c r="AO17" s="172">
        <v>20</v>
      </c>
      <c r="AP17" s="194">
        <v>9</v>
      </c>
      <c r="AQ17" s="192" t="s">
        <v>60</v>
      </c>
      <c r="AR17" s="193">
        <v>15236.336769179994</v>
      </c>
      <c r="AS17" s="193">
        <v>10963.133627760009</v>
      </c>
      <c r="AT17" s="193">
        <v>12965.550000000001</v>
      </c>
      <c r="AU17" s="195">
        <v>-0.14903758059308136</v>
      </c>
      <c r="AV17" s="195">
        <v>0.18265000138004583</v>
      </c>
      <c r="AW17" s="196">
        <v>3.3347704088036466E-2</v>
      </c>
      <c r="AX17" s="172">
        <v>6</v>
      </c>
      <c r="AY17" s="194">
        <v>9</v>
      </c>
      <c r="AZ17" s="192" t="s">
        <v>70</v>
      </c>
      <c r="BA17" s="193">
        <v>30.984113999999998</v>
      </c>
      <c r="BB17" s="193">
        <v>27.34347</v>
      </c>
      <c r="BC17" s="193">
        <v>32.81</v>
      </c>
      <c r="BD17" s="195">
        <v>5.8929747031010837E-2</v>
      </c>
      <c r="BE17" s="195">
        <v>0.19992085861816378</v>
      </c>
      <c r="BF17" s="196">
        <v>1.7685910943002422E-3</v>
      </c>
      <c r="BG17" s="172">
        <v>20</v>
      </c>
      <c r="BH17" s="191">
        <v>9</v>
      </c>
      <c r="BI17" s="192" t="s">
        <v>60</v>
      </c>
      <c r="BJ17" s="193">
        <v>32284.310925309994</v>
      </c>
      <c r="BK17" s="193">
        <v>22922.498883020009</v>
      </c>
      <c r="BL17" s="193">
        <v>27763.47</v>
      </c>
      <c r="BM17" s="195">
        <v>-0.14003213312401164</v>
      </c>
      <c r="BN17" s="195">
        <v>0.21118862920159076</v>
      </c>
      <c r="BO17" s="196">
        <v>3.4628619858390899E-2</v>
      </c>
    </row>
    <row r="18" spans="2:67" x14ac:dyDescent="0.3">
      <c r="B18" s="197"/>
      <c r="C18" s="283" t="s">
        <v>43</v>
      </c>
      <c r="D18" s="200"/>
      <c r="E18" s="200"/>
      <c r="F18" s="200"/>
      <c r="G18" s="172">
        <v>40</v>
      </c>
      <c r="H18" s="194">
        <v>10</v>
      </c>
      <c r="I18" s="192" t="s">
        <v>72</v>
      </c>
      <c r="J18" s="193">
        <v>0</v>
      </c>
      <c r="K18" s="193">
        <v>4.6900000000000004</v>
      </c>
      <c r="L18" s="193">
        <v>10133.799999999999</v>
      </c>
      <c r="M18" s="193">
        <v>154.49</v>
      </c>
      <c r="N18" s="193">
        <v>0</v>
      </c>
      <c r="O18" s="193">
        <v>499.26</v>
      </c>
      <c r="P18" s="193">
        <v>1066.57</v>
      </c>
      <c r="Q18" s="193">
        <v>0</v>
      </c>
      <c r="R18" s="193">
        <v>21533.53</v>
      </c>
      <c r="S18" s="278">
        <v>34</v>
      </c>
      <c r="T18" s="194">
        <v>10</v>
      </c>
      <c r="U18" s="192" t="s">
        <v>244</v>
      </c>
      <c r="V18" s="193">
        <v>17</v>
      </c>
      <c r="W18" s="193">
        <v>0</v>
      </c>
      <c r="X18" s="193">
        <v>0</v>
      </c>
      <c r="Y18" s="193">
        <v>0</v>
      </c>
      <c r="Z18" s="193">
        <v>0</v>
      </c>
      <c r="AA18" s="193">
        <v>0</v>
      </c>
      <c r="AB18" s="193">
        <v>0</v>
      </c>
      <c r="AC18" s="193">
        <v>0</v>
      </c>
      <c r="AD18" s="193">
        <v>0</v>
      </c>
      <c r="AE18" s="193">
        <v>17</v>
      </c>
      <c r="AF18" s="172">
        <v>7</v>
      </c>
      <c r="AG18" s="194">
        <v>10</v>
      </c>
      <c r="AH18" s="192" t="s">
        <v>68</v>
      </c>
      <c r="AI18" s="70">
        <v>4919.4229221300002</v>
      </c>
      <c r="AJ18" s="193">
        <v>5249.3146594700002</v>
      </c>
      <c r="AK18" s="193">
        <v>6852.45</v>
      </c>
      <c r="AL18" s="195">
        <v>0.3929377710491786</v>
      </c>
      <c r="AM18" s="195">
        <v>0.30539897958638673</v>
      </c>
      <c r="AN18" s="196">
        <v>1.7374415464871503E-2</v>
      </c>
      <c r="AO18" s="172">
        <v>21</v>
      </c>
      <c r="AP18" s="194">
        <v>10</v>
      </c>
      <c r="AQ18" s="192" t="s">
        <v>61</v>
      </c>
      <c r="AR18" s="193">
        <v>13053.705493329981</v>
      </c>
      <c r="AS18" s="193">
        <v>10279.243765129993</v>
      </c>
      <c r="AT18" s="193">
        <v>11477.73</v>
      </c>
      <c r="AU18" s="195">
        <v>-0.12073012480136414</v>
      </c>
      <c r="AV18" s="195">
        <v>0.11659284109358303</v>
      </c>
      <c r="AW18" s="196">
        <v>2.9520995533731983E-2</v>
      </c>
      <c r="AX18" s="172">
        <v>61</v>
      </c>
      <c r="AY18" s="194">
        <v>10</v>
      </c>
      <c r="AZ18" s="192" t="s">
        <v>226</v>
      </c>
      <c r="BA18" s="193">
        <v>0</v>
      </c>
      <c r="BB18" s="193">
        <v>0</v>
      </c>
      <c r="BC18" s="193">
        <v>32.49</v>
      </c>
      <c r="BD18" s="195" t="s">
        <v>229</v>
      </c>
      <c r="BE18" s="195" t="s">
        <v>229</v>
      </c>
      <c r="BF18" s="196">
        <v>1.751341805968146E-3</v>
      </c>
      <c r="BG18" s="172">
        <v>40</v>
      </c>
      <c r="BH18" s="191">
        <v>10</v>
      </c>
      <c r="BI18" s="192" t="s">
        <v>72</v>
      </c>
      <c r="BJ18" s="193">
        <v>20092.356825729999</v>
      </c>
      <c r="BK18" s="193">
        <v>19329.848214479996</v>
      </c>
      <c r="BL18" s="193">
        <v>21533.53</v>
      </c>
      <c r="BM18" s="195">
        <v>7.1727432812882075E-2</v>
      </c>
      <c r="BN18" s="195">
        <v>0.11400409155149105</v>
      </c>
      <c r="BO18" s="196">
        <v>2.6858185398988529E-2</v>
      </c>
    </row>
    <row r="19" spans="2:67" x14ac:dyDescent="0.3">
      <c r="B19" s="197"/>
      <c r="C19" s="284" t="s">
        <v>116</v>
      </c>
      <c r="E19" s="297"/>
      <c r="G19" s="172">
        <v>25</v>
      </c>
      <c r="H19" s="194">
        <v>11</v>
      </c>
      <c r="I19" s="192" t="s">
        <v>66</v>
      </c>
      <c r="J19" s="193">
        <v>16.329999999999998</v>
      </c>
      <c r="K19" s="193">
        <v>1427.47</v>
      </c>
      <c r="L19" s="193">
        <v>5643</v>
      </c>
      <c r="M19" s="193">
        <v>1545.73</v>
      </c>
      <c r="N19" s="193">
        <v>0</v>
      </c>
      <c r="O19" s="193">
        <v>4.5599999999999996</v>
      </c>
      <c r="P19" s="193">
        <v>5769.8</v>
      </c>
      <c r="Q19" s="193">
        <v>0</v>
      </c>
      <c r="R19" s="193">
        <v>20919.12</v>
      </c>
      <c r="S19" s="278">
        <v>7</v>
      </c>
      <c r="T19" s="194">
        <v>11</v>
      </c>
      <c r="U19" s="192" t="s">
        <v>68</v>
      </c>
      <c r="V19" s="193">
        <v>0</v>
      </c>
      <c r="W19" s="193">
        <v>0</v>
      </c>
      <c r="X19" s="193">
        <v>0</v>
      </c>
      <c r="Y19" s="193">
        <v>0</v>
      </c>
      <c r="Z19" s="193">
        <v>0</v>
      </c>
      <c r="AA19" s="193">
        <v>0</v>
      </c>
      <c r="AB19" s="193">
        <v>0</v>
      </c>
      <c r="AC19" s="193">
        <v>0</v>
      </c>
      <c r="AD19" s="193">
        <v>0</v>
      </c>
      <c r="AE19" s="193">
        <v>0</v>
      </c>
      <c r="AF19" s="172">
        <v>25</v>
      </c>
      <c r="AG19" s="194">
        <v>11</v>
      </c>
      <c r="AH19" s="192" t="s">
        <v>66</v>
      </c>
      <c r="AI19" s="193">
        <v>4588.0205639400001</v>
      </c>
      <c r="AJ19" s="193">
        <v>4738.5220167799998</v>
      </c>
      <c r="AK19" s="193">
        <v>5769.8</v>
      </c>
      <c r="AL19" s="195">
        <v>0.25757936774484236</v>
      </c>
      <c r="AM19" s="195">
        <v>0.21763705635809028</v>
      </c>
      <c r="AN19" s="196">
        <v>1.4629351888626053E-2</v>
      </c>
      <c r="AO19" s="172">
        <v>23</v>
      </c>
      <c r="AP19" s="194">
        <v>12</v>
      </c>
      <c r="AQ19" s="192" t="s">
        <v>216</v>
      </c>
      <c r="AR19" s="193">
        <v>7987.970019000004</v>
      </c>
      <c r="AS19" s="193">
        <v>7206.3810031000121</v>
      </c>
      <c r="AT19" s="193">
        <v>8802.1899999999987</v>
      </c>
      <c r="AU19" s="195">
        <v>0.10193077578700338</v>
      </c>
      <c r="AV19" s="195">
        <v>0.22144388372103951</v>
      </c>
      <c r="AW19" s="196">
        <v>2.2639442788518312E-2</v>
      </c>
      <c r="AX19" s="172">
        <v>34</v>
      </c>
      <c r="AY19" s="194">
        <v>11</v>
      </c>
      <c r="AZ19" s="192" t="s">
        <v>244</v>
      </c>
      <c r="BA19" s="193">
        <v>6.639456</v>
      </c>
      <c r="BB19" s="193">
        <v>14.890812999999998</v>
      </c>
      <c r="BC19" s="193">
        <v>17</v>
      </c>
      <c r="BD19" s="195">
        <v>1.5604507357229265</v>
      </c>
      <c r="BE19" s="195">
        <v>0.14164350865194542</v>
      </c>
      <c r="BF19" s="196">
        <v>9.1636844264261243E-4</v>
      </c>
      <c r="BG19" s="172">
        <v>25</v>
      </c>
      <c r="BH19" s="191">
        <v>11</v>
      </c>
      <c r="BI19" s="192" t="s">
        <v>66</v>
      </c>
      <c r="BJ19" s="193">
        <v>13594.51064455999</v>
      </c>
      <c r="BK19" s="193">
        <v>12296.867180510009</v>
      </c>
      <c r="BL19" s="193">
        <v>20919.12</v>
      </c>
      <c r="BM19" s="195">
        <v>0.53879168930372945</v>
      </c>
      <c r="BN19" s="195">
        <v>0.70117475393699302</v>
      </c>
      <c r="BO19" s="196">
        <v>2.6091848542421466E-2</v>
      </c>
    </row>
    <row r="20" spans="2:67" x14ac:dyDescent="0.3">
      <c r="B20" s="197"/>
      <c r="C20" s="22"/>
      <c r="G20" s="172">
        <v>39</v>
      </c>
      <c r="H20" s="194">
        <v>12</v>
      </c>
      <c r="I20" s="192" t="s">
        <v>64</v>
      </c>
      <c r="J20" s="193">
        <v>0</v>
      </c>
      <c r="K20" s="193">
        <v>13.28</v>
      </c>
      <c r="L20" s="193">
        <v>13638.62</v>
      </c>
      <c r="M20" s="193">
        <v>293.20999999999998</v>
      </c>
      <c r="N20" s="193">
        <v>0</v>
      </c>
      <c r="O20" s="193">
        <v>369.51</v>
      </c>
      <c r="P20" s="193">
        <v>5166.9799999999996</v>
      </c>
      <c r="Q20" s="193">
        <v>0</v>
      </c>
      <c r="R20" s="193">
        <v>19481.599999999999</v>
      </c>
      <c r="S20" s="278">
        <v>12</v>
      </c>
      <c r="T20" s="194">
        <v>12</v>
      </c>
      <c r="U20" s="192" t="s">
        <v>73</v>
      </c>
      <c r="V20" s="193">
        <v>0</v>
      </c>
      <c r="W20" s="193">
        <v>0</v>
      </c>
      <c r="X20" s="193">
        <v>0</v>
      </c>
      <c r="Y20" s="193">
        <v>0</v>
      </c>
      <c r="Z20" s="193">
        <v>0</v>
      </c>
      <c r="AA20" s="193">
        <v>0</v>
      </c>
      <c r="AB20" s="193">
        <v>0</v>
      </c>
      <c r="AC20" s="193">
        <v>0</v>
      </c>
      <c r="AD20" s="193">
        <v>0</v>
      </c>
      <c r="AE20" s="193">
        <v>0</v>
      </c>
      <c r="AF20" s="172">
        <v>39</v>
      </c>
      <c r="AG20" s="194">
        <v>12</v>
      </c>
      <c r="AH20" s="192" t="s">
        <v>64</v>
      </c>
      <c r="AI20" s="193">
        <v>5962.8748269900007</v>
      </c>
      <c r="AJ20" s="193">
        <v>4381.1415101000002</v>
      </c>
      <c r="AK20" s="193">
        <v>5166.9799999999996</v>
      </c>
      <c r="AL20" s="195">
        <v>-0.13347501835649989</v>
      </c>
      <c r="AM20" s="195">
        <v>0.17936843356654375</v>
      </c>
      <c r="AN20" s="196">
        <v>1.310089927233059E-2</v>
      </c>
      <c r="AO20" s="172">
        <v>25</v>
      </c>
      <c r="AP20" s="194">
        <v>11</v>
      </c>
      <c r="AQ20" s="192" t="s">
        <v>66</v>
      </c>
      <c r="AR20" s="193">
        <v>9006.4900806199912</v>
      </c>
      <c r="AS20" s="193">
        <v>7558.3451637300095</v>
      </c>
      <c r="AT20" s="193">
        <v>8637.09</v>
      </c>
      <c r="AU20" s="195">
        <v>-4.1014876751472751E-2</v>
      </c>
      <c r="AV20" s="195">
        <v>0.14272235693158453</v>
      </c>
      <c r="AW20" s="196">
        <v>2.2214801647576759E-2</v>
      </c>
      <c r="AX20" s="172">
        <v>7</v>
      </c>
      <c r="AY20" s="194">
        <v>12</v>
      </c>
      <c r="AZ20" s="192" t="s">
        <v>68</v>
      </c>
      <c r="BA20" s="70">
        <v>0</v>
      </c>
      <c r="BB20" s="193">
        <v>0</v>
      </c>
      <c r="BC20" s="193">
        <v>0</v>
      </c>
      <c r="BD20" s="195" t="s">
        <v>229</v>
      </c>
      <c r="BE20" s="195" t="s">
        <v>229</v>
      </c>
      <c r="BF20" s="196">
        <v>0</v>
      </c>
      <c r="BG20" s="172">
        <v>39</v>
      </c>
      <c r="BH20" s="191">
        <v>12</v>
      </c>
      <c r="BI20" s="192" t="s">
        <v>64</v>
      </c>
      <c r="BJ20" s="193">
        <v>20119.175400459993</v>
      </c>
      <c r="BK20" s="193">
        <v>16254.62752202</v>
      </c>
      <c r="BL20" s="193">
        <v>19481.599999999999</v>
      </c>
      <c r="BM20" s="195">
        <v>-3.1689936976513344E-2</v>
      </c>
      <c r="BN20" s="195">
        <v>0.19852638724624394</v>
      </c>
      <c r="BO20" s="196">
        <v>2.4298869004242916E-2</v>
      </c>
    </row>
    <row r="21" spans="2:67" x14ac:dyDescent="0.3">
      <c r="B21" s="197"/>
      <c r="G21" s="172">
        <v>23</v>
      </c>
      <c r="H21" s="194">
        <v>13</v>
      </c>
      <c r="I21" s="192" t="s">
        <v>216</v>
      </c>
      <c r="J21" s="193">
        <v>161.72999999999999</v>
      </c>
      <c r="K21" s="193">
        <v>1728.7</v>
      </c>
      <c r="L21" s="193">
        <v>2968.77</v>
      </c>
      <c r="M21" s="193">
        <v>3925.49</v>
      </c>
      <c r="N21" s="193">
        <v>0</v>
      </c>
      <c r="O21" s="193">
        <v>17.5</v>
      </c>
      <c r="P21" s="193">
        <v>7703.33</v>
      </c>
      <c r="Q21" s="193">
        <v>0</v>
      </c>
      <c r="R21" s="193">
        <v>17822.909999999996</v>
      </c>
      <c r="S21" s="278">
        <v>16</v>
      </c>
      <c r="T21" s="194">
        <v>13</v>
      </c>
      <c r="U21" s="192" t="s">
        <v>57</v>
      </c>
      <c r="V21" s="193">
        <v>0</v>
      </c>
      <c r="W21" s="193">
        <v>0</v>
      </c>
      <c r="X21" s="193">
        <v>0</v>
      </c>
      <c r="Y21" s="193">
        <v>0</v>
      </c>
      <c r="Z21" s="193">
        <v>0</v>
      </c>
      <c r="AA21" s="193">
        <v>0</v>
      </c>
      <c r="AB21" s="193">
        <v>0</v>
      </c>
      <c r="AC21" s="193">
        <v>0</v>
      </c>
      <c r="AD21" s="193">
        <v>0</v>
      </c>
      <c r="AE21" s="193">
        <v>0</v>
      </c>
      <c r="AF21" s="172">
        <v>6</v>
      </c>
      <c r="AG21" s="194">
        <v>13</v>
      </c>
      <c r="AH21" s="192" t="s">
        <v>70</v>
      </c>
      <c r="AI21" s="193">
        <v>3849.7593628200002</v>
      </c>
      <c r="AJ21" s="193">
        <v>4098.1483806599999</v>
      </c>
      <c r="AK21" s="193">
        <v>4975.3999999999996</v>
      </c>
      <c r="AL21" s="195">
        <v>0.29239246692953103</v>
      </c>
      <c r="AM21" s="195">
        <v>0.21406048240711084</v>
      </c>
      <c r="AN21" s="196">
        <v>1.2615147385814077E-2</v>
      </c>
      <c r="AO21" s="172">
        <v>38</v>
      </c>
      <c r="AP21" s="194">
        <v>13</v>
      </c>
      <c r="AQ21" s="192" t="s">
        <v>71</v>
      </c>
      <c r="AR21" s="193">
        <v>6759.0057883700019</v>
      </c>
      <c r="AS21" s="193">
        <v>6423.6600090400007</v>
      </c>
      <c r="AT21" s="193">
        <v>7277.1999999999989</v>
      </c>
      <c r="AU21" s="195">
        <v>7.6667224123647904E-2</v>
      </c>
      <c r="AV21" s="195">
        <v>0.13287440333996714</v>
      </c>
      <c r="AW21" s="196">
        <v>1.871713210696491E-2</v>
      </c>
      <c r="AX21" s="172">
        <v>12</v>
      </c>
      <c r="AY21" s="194">
        <v>13</v>
      </c>
      <c r="AZ21" s="192" t="s">
        <v>73</v>
      </c>
      <c r="BA21" s="193">
        <v>370</v>
      </c>
      <c r="BB21" s="193">
        <v>0</v>
      </c>
      <c r="BC21" s="193">
        <v>0</v>
      </c>
      <c r="BD21" s="195">
        <v>-1</v>
      </c>
      <c r="BE21" s="195" t="s">
        <v>229</v>
      </c>
      <c r="BF21" s="196">
        <v>0</v>
      </c>
      <c r="BG21" s="172">
        <v>23</v>
      </c>
      <c r="BH21" s="191">
        <v>13</v>
      </c>
      <c r="BI21" s="192" t="s">
        <v>216</v>
      </c>
      <c r="BJ21" s="193">
        <v>16207.582043750004</v>
      </c>
      <c r="BK21" s="193">
        <v>13693.284031800013</v>
      </c>
      <c r="BL21" s="193">
        <v>17822.909999999996</v>
      </c>
      <c r="BM21" s="195">
        <v>9.9664956308081587E-2</v>
      </c>
      <c r="BN21" s="195">
        <v>0.30158039215499532</v>
      </c>
      <c r="BO21" s="196">
        <v>2.2230030149700798E-2</v>
      </c>
    </row>
    <row r="22" spans="2:67" x14ac:dyDescent="0.3">
      <c r="B22" s="197"/>
      <c r="G22" s="172">
        <v>59</v>
      </c>
      <c r="H22" s="194">
        <v>14</v>
      </c>
      <c r="I22" s="192" t="s">
        <v>69</v>
      </c>
      <c r="J22" s="193">
        <v>381.96</v>
      </c>
      <c r="K22" s="193">
        <v>2671.48</v>
      </c>
      <c r="L22" s="193">
        <v>3131.63</v>
      </c>
      <c r="M22" s="193">
        <v>777.89</v>
      </c>
      <c r="N22" s="193">
        <v>209.03</v>
      </c>
      <c r="O22" s="193">
        <v>0</v>
      </c>
      <c r="P22" s="193">
        <v>3358.56</v>
      </c>
      <c r="Q22" s="193">
        <v>0</v>
      </c>
      <c r="R22" s="193">
        <v>10530.55</v>
      </c>
      <c r="S22" s="278">
        <v>18</v>
      </c>
      <c r="T22" s="194">
        <v>14</v>
      </c>
      <c r="U22" s="192" t="s">
        <v>67</v>
      </c>
      <c r="V22" s="193">
        <v>0</v>
      </c>
      <c r="W22" s="193">
        <v>0</v>
      </c>
      <c r="X22" s="193">
        <v>0</v>
      </c>
      <c r="Y22" s="193">
        <v>0</v>
      </c>
      <c r="Z22" s="193">
        <v>0</v>
      </c>
      <c r="AA22" s="193">
        <v>0</v>
      </c>
      <c r="AB22" s="193">
        <v>0</v>
      </c>
      <c r="AC22" s="193">
        <v>0</v>
      </c>
      <c r="AD22" s="193">
        <v>0</v>
      </c>
      <c r="AE22" s="193">
        <v>0</v>
      </c>
      <c r="AF22" s="172">
        <v>34</v>
      </c>
      <c r="AG22" s="194">
        <v>14</v>
      </c>
      <c r="AH22" s="192" t="s">
        <v>244</v>
      </c>
      <c r="AI22" s="193">
        <v>4410.84858489</v>
      </c>
      <c r="AJ22" s="193">
        <v>3838.33163453</v>
      </c>
      <c r="AK22" s="193">
        <v>4585</v>
      </c>
      <c r="AL22" s="195">
        <v>3.9482519464980159E-2</v>
      </c>
      <c r="AM22" s="195">
        <v>0.19452940406527142</v>
      </c>
      <c r="AN22" s="196">
        <v>1.1625286562679894E-2</v>
      </c>
      <c r="AO22" s="172">
        <v>59</v>
      </c>
      <c r="AP22" s="194">
        <v>14</v>
      </c>
      <c r="AQ22" s="192" t="s">
        <v>69</v>
      </c>
      <c r="AR22" s="193">
        <v>5161.1145917999947</v>
      </c>
      <c r="AS22" s="193">
        <v>5820.264686720011</v>
      </c>
      <c r="AT22" s="193">
        <v>7171.99</v>
      </c>
      <c r="AU22" s="195">
        <v>0.38962037607048949</v>
      </c>
      <c r="AV22" s="195">
        <v>0.23224464625538332</v>
      </c>
      <c r="AW22" s="196">
        <v>1.844652947559931E-2</v>
      </c>
      <c r="AX22" s="172">
        <v>16</v>
      </c>
      <c r="AY22" s="194">
        <v>14</v>
      </c>
      <c r="AZ22" s="192" t="s">
        <v>57</v>
      </c>
      <c r="BA22" s="193">
        <v>506.46276121000005</v>
      </c>
      <c r="BB22" s="193">
        <v>623.92025185000011</v>
      </c>
      <c r="BC22" s="193">
        <v>0</v>
      </c>
      <c r="BD22" s="195">
        <v>-1</v>
      </c>
      <c r="BE22" s="195">
        <v>-1</v>
      </c>
      <c r="BF22" s="196">
        <v>0</v>
      </c>
      <c r="BG22" s="172">
        <v>59</v>
      </c>
      <c r="BH22" s="194">
        <v>14</v>
      </c>
      <c r="BI22" s="192" t="s">
        <v>69</v>
      </c>
      <c r="BJ22" s="193">
        <v>8195.3515014499953</v>
      </c>
      <c r="BK22" s="193">
        <v>8628.8163292100107</v>
      </c>
      <c r="BL22" s="193">
        <v>10530.55</v>
      </c>
      <c r="BM22" s="195">
        <v>0.28494183539740048</v>
      </c>
      <c r="BN22" s="195">
        <v>0.22039334228870966</v>
      </c>
      <c r="BO22" s="196">
        <v>1.3134468164454164E-2</v>
      </c>
    </row>
    <row r="23" spans="2:67" x14ac:dyDescent="0.3">
      <c r="B23" s="197"/>
      <c r="G23" s="172">
        <v>18</v>
      </c>
      <c r="H23" s="194">
        <v>15</v>
      </c>
      <c r="I23" s="192" t="s">
        <v>67</v>
      </c>
      <c r="J23" s="193">
        <v>8.57</v>
      </c>
      <c r="K23" s="193">
        <v>288.93</v>
      </c>
      <c r="L23" s="193">
        <v>2271.42</v>
      </c>
      <c r="M23" s="193">
        <v>1357.02</v>
      </c>
      <c r="N23" s="193">
        <v>1038.08</v>
      </c>
      <c r="O23" s="193">
        <v>266.17</v>
      </c>
      <c r="P23" s="193">
        <v>4235.21</v>
      </c>
      <c r="Q23" s="193">
        <v>0</v>
      </c>
      <c r="R23" s="193">
        <v>9465.4000000000015</v>
      </c>
      <c r="S23" s="278">
        <v>21</v>
      </c>
      <c r="T23" s="194">
        <v>15</v>
      </c>
      <c r="U23" s="192" t="s">
        <v>61</v>
      </c>
      <c r="V23" s="193">
        <v>0</v>
      </c>
      <c r="W23" s="193">
        <v>0</v>
      </c>
      <c r="X23" s="193">
        <v>0</v>
      </c>
      <c r="Y23" s="193">
        <v>0</v>
      </c>
      <c r="Z23" s="193">
        <v>0</v>
      </c>
      <c r="AA23" s="193">
        <v>0</v>
      </c>
      <c r="AB23" s="193">
        <v>0</v>
      </c>
      <c r="AC23" s="193">
        <v>0</v>
      </c>
      <c r="AD23" s="193">
        <v>0</v>
      </c>
      <c r="AE23" s="193">
        <v>0</v>
      </c>
      <c r="AF23" s="172">
        <v>18</v>
      </c>
      <c r="AG23" s="194">
        <v>15</v>
      </c>
      <c r="AH23" s="192" t="s">
        <v>67</v>
      </c>
      <c r="AI23" s="193">
        <v>4230.18392786</v>
      </c>
      <c r="AJ23" s="193">
        <v>3532.7144007400002</v>
      </c>
      <c r="AK23" s="193">
        <v>4235.21</v>
      </c>
      <c r="AL23" s="195">
        <v>1.1881450607615918E-3</v>
      </c>
      <c r="AM23" s="195">
        <v>0.19885434246053046</v>
      </c>
      <c r="AN23" s="196">
        <v>1.073839256338659E-2</v>
      </c>
      <c r="AO23" s="172">
        <v>18</v>
      </c>
      <c r="AP23" s="194">
        <v>15</v>
      </c>
      <c r="AQ23" s="192" t="s">
        <v>67</v>
      </c>
      <c r="AR23" s="193">
        <v>4631.1717473099998</v>
      </c>
      <c r="AS23" s="193">
        <v>4407.9336714300025</v>
      </c>
      <c r="AT23" s="193">
        <v>5230.1900000000005</v>
      </c>
      <c r="AU23" s="195">
        <v>0.12934485814263708</v>
      </c>
      <c r="AV23" s="195">
        <v>0.18654008654881715</v>
      </c>
      <c r="AW23" s="196">
        <v>1.34521735247797E-2</v>
      </c>
      <c r="AX23" s="172">
        <v>18</v>
      </c>
      <c r="AY23" s="194">
        <v>15</v>
      </c>
      <c r="AZ23" s="192" t="s">
        <v>67</v>
      </c>
      <c r="BA23" s="193">
        <v>2658.3067637800004</v>
      </c>
      <c r="BB23" s="193">
        <v>1854.0867174599998</v>
      </c>
      <c r="BC23" s="193">
        <v>0</v>
      </c>
      <c r="BD23" s="195">
        <v>-1</v>
      </c>
      <c r="BE23" s="195">
        <v>-1</v>
      </c>
      <c r="BF23" s="196">
        <v>0</v>
      </c>
      <c r="BG23" s="172">
        <v>18</v>
      </c>
      <c r="BH23" s="194">
        <v>15</v>
      </c>
      <c r="BI23" s="192" t="s">
        <v>67</v>
      </c>
      <c r="BJ23" s="193">
        <v>8861.3556751699998</v>
      </c>
      <c r="BK23" s="193">
        <v>7940.6480721700027</v>
      </c>
      <c r="BL23" s="193">
        <v>9465.4000000000015</v>
      </c>
      <c r="BM23" s="195">
        <v>6.81661302144283E-2</v>
      </c>
      <c r="BN23" s="195">
        <v>0.192018575054834</v>
      </c>
      <c r="BO23" s="196">
        <v>1.1805935583974671E-2</v>
      </c>
    </row>
    <row r="24" spans="2:67" x14ac:dyDescent="0.3">
      <c r="B24" s="197"/>
      <c r="G24" s="172">
        <v>38</v>
      </c>
      <c r="H24" s="194">
        <v>16</v>
      </c>
      <c r="I24" s="192" t="s">
        <v>71</v>
      </c>
      <c r="J24" s="193">
        <v>19.309999999999999</v>
      </c>
      <c r="K24" s="193">
        <v>1795.04</v>
      </c>
      <c r="L24" s="193">
        <v>2032.72</v>
      </c>
      <c r="M24" s="193">
        <v>574.32000000000005</v>
      </c>
      <c r="N24" s="193">
        <v>0</v>
      </c>
      <c r="O24" s="193">
        <v>2855.81</v>
      </c>
      <c r="P24" s="193">
        <v>1706.41</v>
      </c>
      <c r="Q24" s="193">
        <v>0</v>
      </c>
      <c r="R24" s="193">
        <v>9058.1999999999989</v>
      </c>
      <c r="S24" s="278">
        <v>22</v>
      </c>
      <c r="T24" s="194">
        <v>16</v>
      </c>
      <c r="U24" s="192" t="s">
        <v>62</v>
      </c>
      <c r="V24" s="193">
        <v>0</v>
      </c>
      <c r="W24" s="193">
        <v>0</v>
      </c>
      <c r="X24" s="193">
        <v>0</v>
      </c>
      <c r="Y24" s="193">
        <v>0</v>
      </c>
      <c r="Z24" s="193">
        <v>0</v>
      </c>
      <c r="AA24" s="193">
        <v>0</v>
      </c>
      <c r="AB24" s="193">
        <v>0</v>
      </c>
      <c r="AC24" s="193">
        <v>0</v>
      </c>
      <c r="AD24" s="193">
        <v>0</v>
      </c>
      <c r="AE24" s="193">
        <v>0</v>
      </c>
      <c r="AF24" s="172">
        <v>59</v>
      </c>
      <c r="AG24" s="194">
        <v>16</v>
      </c>
      <c r="AH24" s="192" t="s">
        <v>69</v>
      </c>
      <c r="AI24" s="193">
        <v>3034.2369096500001</v>
      </c>
      <c r="AJ24" s="193">
        <v>2808.5516424899997</v>
      </c>
      <c r="AK24" s="193">
        <v>3358.56</v>
      </c>
      <c r="AL24" s="195">
        <v>0.10688786011353701</v>
      </c>
      <c r="AM24" s="195">
        <v>0.19583344994944607</v>
      </c>
      <c r="AN24" s="196">
        <v>8.5156428436105082E-3</v>
      </c>
      <c r="AO24" s="172">
        <v>62</v>
      </c>
      <c r="AP24" s="194">
        <v>16</v>
      </c>
      <c r="AQ24" s="192" t="s">
        <v>159</v>
      </c>
      <c r="AR24" s="193">
        <v>1264.8449869999999</v>
      </c>
      <c r="AS24" s="193">
        <v>4233.607234000001</v>
      </c>
      <c r="AT24" s="193">
        <v>5138.079999999999</v>
      </c>
      <c r="AU24" s="195">
        <v>3.0622211044111127</v>
      </c>
      <c r="AV24" s="195">
        <v>0.21364116130948529</v>
      </c>
      <c r="AW24" s="196">
        <v>1.3215264406111453E-2</v>
      </c>
      <c r="AX24" s="172">
        <v>21</v>
      </c>
      <c r="AY24" s="194">
        <v>16</v>
      </c>
      <c r="AZ24" s="192" t="s">
        <v>61</v>
      </c>
      <c r="BA24" s="193">
        <v>24.344661000000002</v>
      </c>
      <c r="BB24" s="193">
        <v>19.53105</v>
      </c>
      <c r="BC24" s="193">
        <v>0</v>
      </c>
      <c r="BD24" s="195">
        <v>-1</v>
      </c>
      <c r="BE24" s="195">
        <v>-1</v>
      </c>
      <c r="BF24" s="196">
        <v>0</v>
      </c>
      <c r="BG24" s="172">
        <v>38</v>
      </c>
      <c r="BH24" s="194">
        <v>16</v>
      </c>
      <c r="BI24" s="192" t="s">
        <v>71</v>
      </c>
      <c r="BJ24" s="193">
        <v>7934.5941512100017</v>
      </c>
      <c r="BK24" s="193">
        <v>7837.2382247400001</v>
      </c>
      <c r="BL24" s="193">
        <v>9058.1999999999989</v>
      </c>
      <c r="BM24" s="195">
        <v>0.1416084839851135</v>
      </c>
      <c r="BN24" s="195">
        <v>0.15578979995858222</v>
      </c>
      <c r="BO24" s="196">
        <v>1.1298046116039399E-2</v>
      </c>
    </row>
    <row r="25" spans="2:67" x14ac:dyDescent="0.3">
      <c r="B25" s="197"/>
      <c r="G25" s="172">
        <v>34</v>
      </c>
      <c r="H25" s="194">
        <v>17</v>
      </c>
      <c r="I25" s="66" t="s">
        <v>244</v>
      </c>
      <c r="J25" s="193">
        <v>57</v>
      </c>
      <c r="K25" s="193">
        <v>33</v>
      </c>
      <c r="L25" s="193">
        <v>1541</v>
      </c>
      <c r="M25" s="193">
        <v>1192</v>
      </c>
      <c r="N25" s="193">
        <v>482</v>
      </c>
      <c r="O25" s="193">
        <v>0</v>
      </c>
      <c r="P25" s="193">
        <v>4585</v>
      </c>
      <c r="Q25" s="193">
        <v>0</v>
      </c>
      <c r="R25" s="193">
        <v>7907</v>
      </c>
      <c r="S25" s="278">
        <v>31</v>
      </c>
      <c r="T25" s="194">
        <v>17</v>
      </c>
      <c r="U25" s="192" t="s">
        <v>58</v>
      </c>
      <c r="V25" s="193">
        <v>0</v>
      </c>
      <c r="W25" s="193">
        <v>0</v>
      </c>
      <c r="X25" s="193">
        <v>0</v>
      </c>
      <c r="Y25" s="193">
        <v>0</v>
      </c>
      <c r="Z25" s="193">
        <v>0</v>
      </c>
      <c r="AA25" s="193">
        <v>0</v>
      </c>
      <c r="AB25" s="193">
        <v>0</v>
      </c>
      <c r="AC25" s="193">
        <v>0</v>
      </c>
      <c r="AD25" s="193">
        <v>0</v>
      </c>
      <c r="AE25" s="193">
        <v>0</v>
      </c>
      <c r="AF25" s="172">
        <v>38</v>
      </c>
      <c r="AG25" s="194">
        <v>17</v>
      </c>
      <c r="AH25" s="192" t="s">
        <v>71</v>
      </c>
      <c r="AI25" s="193">
        <v>1175.5883628399999</v>
      </c>
      <c r="AJ25" s="193">
        <v>1413.5782156999999</v>
      </c>
      <c r="AK25" s="193">
        <v>1706.41</v>
      </c>
      <c r="AL25" s="195">
        <v>0.45153699537960312</v>
      </c>
      <c r="AM25" s="195">
        <v>0.20715640708638872</v>
      </c>
      <c r="AN25" s="196">
        <v>4.326609649601439E-3</v>
      </c>
      <c r="AO25" s="172">
        <v>60</v>
      </c>
      <c r="AP25" s="194">
        <v>17</v>
      </c>
      <c r="AQ25" s="192" t="s">
        <v>81</v>
      </c>
      <c r="AR25" s="193">
        <v>3712.2421805899999</v>
      </c>
      <c r="AS25" s="193">
        <v>3870.8088807300005</v>
      </c>
      <c r="AT25" s="193">
        <v>4785.29</v>
      </c>
      <c r="AU25" s="195">
        <v>0.28905652358043543</v>
      </c>
      <c r="AV25" s="195">
        <v>0.23625065133609402</v>
      </c>
      <c r="AW25" s="196">
        <v>1.2307880105004415E-2</v>
      </c>
      <c r="AX25" s="172">
        <v>22</v>
      </c>
      <c r="AY25" s="194">
        <v>17</v>
      </c>
      <c r="AZ25" s="192" t="s">
        <v>62</v>
      </c>
      <c r="BA25" s="193">
        <v>29</v>
      </c>
      <c r="BB25" s="193">
        <v>0</v>
      </c>
      <c r="BC25" s="193">
        <v>0</v>
      </c>
      <c r="BD25" s="195">
        <v>-1</v>
      </c>
      <c r="BE25" s="195" t="s">
        <v>229</v>
      </c>
      <c r="BF25" s="196">
        <v>0</v>
      </c>
      <c r="BG25" s="172">
        <v>34</v>
      </c>
      <c r="BH25" s="191">
        <v>17</v>
      </c>
      <c r="BI25" s="192" t="s">
        <v>244</v>
      </c>
      <c r="BJ25" s="193">
        <v>7740.2568243400019</v>
      </c>
      <c r="BK25" s="193">
        <v>6754.1085407499986</v>
      </c>
      <c r="BL25" s="193">
        <v>7907</v>
      </c>
      <c r="BM25" s="195">
        <v>2.1542331145351312E-2</v>
      </c>
      <c r="BN25" s="195">
        <v>0.17069483741550595</v>
      </c>
      <c r="BO25" s="196">
        <v>9.8621857145485357E-3</v>
      </c>
    </row>
    <row r="26" spans="2:67" x14ac:dyDescent="0.3">
      <c r="B26" s="197"/>
      <c r="G26" s="172">
        <v>7</v>
      </c>
      <c r="H26" s="194">
        <v>18</v>
      </c>
      <c r="I26" s="192" t="s">
        <v>68</v>
      </c>
      <c r="J26" s="193">
        <v>313.89999999999998</v>
      </c>
      <c r="K26" s="193">
        <v>0</v>
      </c>
      <c r="L26" s="193">
        <v>415.32</v>
      </c>
      <c r="M26" s="193">
        <v>0</v>
      </c>
      <c r="N26" s="193">
        <v>0</v>
      </c>
      <c r="O26" s="193">
        <v>160.52000000000001</v>
      </c>
      <c r="P26" s="193">
        <v>6852.45</v>
      </c>
      <c r="Q26" s="193">
        <v>0</v>
      </c>
      <c r="R26" s="193">
        <v>7742.19</v>
      </c>
      <c r="S26" s="278">
        <v>39</v>
      </c>
      <c r="T26" s="194">
        <v>18</v>
      </c>
      <c r="U26" s="192" t="s">
        <v>64</v>
      </c>
      <c r="V26" s="193">
        <v>0</v>
      </c>
      <c r="W26" s="193">
        <v>0</v>
      </c>
      <c r="X26" s="193">
        <v>0</v>
      </c>
      <c r="Y26" s="193">
        <v>0</v>
      </c>
      <c r="Z26" s="193">
        <v>0</v>
      </c>
      <c r="AA26" s="193">
        <v>0</v>
      </c>
      <c r="AB26" s="193">
        <v>0</v>
      </c>
      <c r="AC26" s="193">
        <v>0</v>
      </c>
      <c r="AD26" s="193">
        <v>0</v>
      </c>
      <c r="AE26" s="193">
        <v>0</v>
      </c>
      <c r="AF26" s="172">
        <v>40</v>
      </c>
      <c r="AG26" s="194">
        <v>18</v>
      </c>
      <c r="AH26" s="192" t="s">
        <v>72</v>
      </c>
      <c r="AI26" s="193">
        <v>667.06013067999993</v>
      </c>
      <c r="AJ26" s="193">
        <v>906.22450070000002</v>
      </c>
      <c r="AK26" s="193">
        <v>1066.57</v>
      </c>
      <c r="AL26" s="195">
        <v>0.59891132889735199</v>
      </c>
      <c r="AM26" s="195">
        <v>0.17693794327580337</v>
      </c>
      <c r="AN26" s="196">
        <v>2.7042926693909473E-3</v>
      </c>
      <c r="AO26" s="172">
        <v>3</v>
      </c>
      <c r="AP26" s="194">
        <v>18</v>
      </c>
      <c r="AQ26" s="192" t="s">
        <v>63</v>
      </c>
      <c r="AR26" s="193">
        <v>3713.7380969699952</v>
      </c>
      <c r="AS26" s="193">
        <v>3349.5938711300005</v>
      </c>
      <c r="AT26" s="193">
        <v>3631.41</v>
      </c>
      <c r="AU26" s="195">
        <v>-2.2168525302623254E-2</v>
      </c>
      <c r="AV26" s="195">
        <v>8.4134417398765926E-2</v>
      </c>
      <c r="AW26" s="196">
        <v>9.3400732018569591E-3</v>
      </c>
      <c r="AX26" s="172">
        <v>31</v>
      </c>
      <c r="AY26" s="194">
        <v>18</v>
      </c>
      <c r="AZ26" s="192" t="s">
        <v>58</v>
      </c>
      <c r="BA26" s="193">
        <v>16.882265</v>
      </c>
      <c r="BB26" s="193">
        <v>5.5736470000000002</v>
      </c>
      <c r="BC26" s="193">
        <v>0</v>
      </c>
      <c r="BD26" s="195">
        <v>-1</v>
      </c>
      <c r="BE26" s="195">
        <v>-1</v>
      </c>
      <c r="BF26" s="196">
        <v>0</v>
      </c>
      <c r="BG26" s="172">
        <v>7</v>
      </c>
      <c r="BH26" s="191">
        <v>18</v>
      </c>
      <c r="BI26" s="192" t="s">
        <v>68</v>
      </c>
      <c r="BJ26" s="193">
        <v>6097.3722613299997</v>
      </c>
      <c r="BK26" s="193">
        <v>6435.8817217599999</v>
      </c>
      <c r="BL26" s="193">
        <v>7742.19</v>
      </c>
      <c r="BM26" s="195">
        <v>0.26975845793466791</v>
      </c>
      <c r="BN26" s="195">
        <v>0.20297269818109198</v>
      </c>
      <c r="BO26" s="196">
        <v>9.6566226909473273E-3</v>
      </c>
    </row>
    <row r="27" spans="2:67" x14ac:dyDescent="0.3">
      <c r="B27" s="197"/>
      <c r="G27" s="172">
        <v>60</v>
      </c>
      <c r="H27" s="194">
        <v>19</v>
      </c>
      <c r="I27" s="192" t="s">
        <v>81</v>
      </c>
      <c r="J27" s="193">
        <v>4785.29</v>
      </c>
      <c r="K27" s="193">
        <v>0</v>
      </c>
      <c r="L27" s="193">
        <v>0</v>
      </c>
      <c r="M27" s="193">
        <v>0</v>
      </c>
      <c r="N27" s="193">
        <v>0</v>
      </c>
      <c r="O27" s="193">
        <v>0</v>
      </c>
      <c r="P27" s="193">
        <v>0</v>
      </c>
      <c r="Q27" s="193">
        <v>0</v>
      </c>
      <c r="R27" s="193">
        <v>7195.1</v>
      </c>
      <c r="S27" s="278">
        <v>40</v>
      </c>
      <c r="T27" s="194">
        <v>19</v>
      </c>
      <c r="U27" s="192" t="s">
        <v>72</v>
      </c>
      <c r="V27" s="193">
        <v>0</v>
      </c>
      <c r="W27" s="193">
        <v>0</v>
      </c>
      <c r="X27" s="193">
        <v>0</v>
      </c>
      <c r="Y27" s="193">
        <v>0</v>
      </c>
      <c r="Z27" s="193">
        <v>0</v>
      </c>
      <c r="AA27" s="193">
        <v>0</v>
      </c>
      <c r="AB27" s="193">
        <v>0</v>
      </c>
      <c r="AC27" s="193">
        <v>0</v>
      </c>
      <c r="AD27" s="193">
        <v>0</v>
      </c>
      <c r="AE27" s="193">
        <v>0</v>
      </c>
      <c r="AF27" s="172">
        <v>62</v>
      </c>
      <c r="AG27" s="194">
        <v>19</v>
      </c>
      <c r="AH27" s="192" t="s">
        <v>159</v>
      </c>
      <c r="AI27" s="193">
        <v>0</v>
      </c>
      <c r="AJ27" s="193">
        <v>168.48883799999999</v>
      </c>
      <c r="AK27" s="193">
        <v>219.5</v>
      </c>
      <c r="AL27" s="195" t="s">
        <v>229</v>
      </c>
      <c r="AM27" s="195">
        <v>0.30275692209355731</v>
      </c>
      <c r="AN27" s="196">
        <v>5.5654316259721635E-4</v>
      </c>
      <c r="AO27" s="172">
        <v>4</v>
      </c>
      <c r="AP27" s="194">
        <v>19</v>
      </c>
      <c r="AQ27" s="192" t="s">
        <v>217</v>
      </c>
      <c r="AR27" s="193">
        <v>5107.4283548599997</v>
      </c>
      <c r="AS27" s="193">
        <v>2910.4331807800004</v>
      </c>
      <c r="AT27" s="193">
        <v>3472</v>
      </c>
      <c r="AU27" s="195">
        <v>-0.32020583378400191</v>
      </c>
      <c r="AV27" s="195">
        <v>0.192949566040028</v>
      </c>
      <c r="AW27" s="196">
        <v>8.9300668767358579E-3</v>
      </c>
      <c r="AX27" s="172">
        <v>39</v>
      </c>
      <c r="AY27" s="194">
        <v>19</v>
      </c>
      <c r="AZ27" s="192" t="s">
        <v>64</v>
      </c>
      <c r="BA27" s="193">
        <v>0</v>
      </c>
      <c r="BB27" s="193">
        <v>0</v>
      </c>
      <c r="BC27" s="193">
        <v>0</v>
      </c>
      <c r="BD27" s="195" t="s">
        <v>229</v>
      </c>
      <c r="BE27" s="195" t="s">
        <v>229</v>
      </c>
      <c r="BF27" s="196">
        <v>0</v>
      </c>
      <c r="BG27" s="172">
        <v>60</v>
      </c>
      <c r="BH27" s="191">
        <v>19</v>
      </c>
      <c r="BI27" s="192" t="s">
        <v>81</v>
      </c>
      <c r="BJ27" s="193">
        <v>3712.2421805899999</v>
      </c>
      <c r="BK27" s="193">
        <v>3870.8088807300005</v>
      </c>
      <c r="BL27" s="193">
        <v>7195.1</v>
      </c>
      <c r="BM27" s="195">
        <v>0.93820867550631015</v>
      </c>
      <c r="BN27" s="195">
        <v>0.85881045065781381</v>
      </c>
      <c r="BO27" s="196">
        <v>8.9742522365939253E-3</v>
      </c>
    </row>
    <row r="28" spans="2:67" x14ac:dyDescent="0.3">
      <c r="B28" s="197"/>
      <c r="G28" s="172">
        <v>6</v>
      </c>
      <c r="H28" s="194">
        <v>20</v>
      </c>
      <c r="I28" s="192" t="s">
        <v>70</v>
      </c>
      <c r="J28" s="193">
        <v>41.98</v>
      </c>
      <c r="K28" s="193">
        <v>820.96</v>
      </c>
      <c r="L28" s="193">
        <v>598.39</v>
      </c>
      <c r="M28" s="193">
        <v>44.06</v>
      </c>
      <c r="N28" s="193">
        <v>0</v>
      </c>
      <c r="O28" s="193">
        <v>0</v>
      </c>
      <c r="P28" s="193">
        <v>4975.3999999999996</v>
      </c>
      <c r="Q28" s="193">
        <v>0</v>
      </c>
      <c r="R28" s="193">
        <v>6513.5999999999995</v>
      </c>
      <c r="S28" s="278">
        <v>42</v>
      </c>
      <c r="T28" s="194">
        <v>20</v>
      </c>
      <c r="U28" s="192" t="s">
        <v>59</v>
      </c>
      <c r="V28" s="193">
        <v>0</v>
      </c>
      <c r="W28" s="193">
        <v>0</v>
      </c>
      <c r="X28" s="193">
        <v>0</v>
      </c>
      <c r="Y28" s="193">
        <v>0</v>
      </c>
      <c r="Z28" s="193">
        <v>0</v>
      </c>
      <c r="AA28" s="193">
        <v>0</v>
      </c>
      <c r="AB28" s="193">
        <v>0</v>
      </c>
      <c r="AC28" s="193">
        <v>0</v>
      </c>
      <c r="AD28" s="193">
        <v>0</v>
      </c>
      <c r="AE28" s="193">
        <v>0</v>
      </c>
      <c r="AF28" s="22">
        <v>4</v>
      </c>
      <c r="AG28" s="194">
        <v>20</v>
      </c>
      <c r="AH28" s="192" t="s">
        <v>217</v>
      </c>
      <c r="AI28" s="193">
        <v>0</v>
      </c>
      <c r="AJ28" s="193">
        <v>0</v>
      </c>
      <c r="AK28" s="193">
        <v>0</v>
      </c>
      <c r="AL28" s="195" t="s">
        <v>229</v>
      </c>
      <c r="AM28" s="195" t="s">
        <v>229</v>
      </c>
      <c r="AN28" s="196">
        <v>0</v>
      </c>
      <c r="AO28" s="172">
        <v>34</v>
      </c>
      <c r="AP28" s="194">
        <v>20</v>
      </c>
      <c r="AQ28" s="192" t="s">
        <v>244</v>
      </c>
      <c r="AR28" s="193">
        <v>3329.4082394500019</v>
      </c>
      <c r="AS28" s="193">
        <v>2915.7769062199986</v>
      </c>
      <c r="AT28" s="193">
        <v>3305</v>
      </c>
      <c r="AU28" s="195">
        <v>-7.3311044169320772E-3</v>
      </c>
      <c r="AV28" s="195">
        <v>0.13348864000867211</v>
      </c>
      <c r="AW28" s="196">
        <v>8.500538890441247E-3</v>
      </c>
      <c r="AX28" s="172">
        <v>40</v>
      </c>
      <c r="AY28" s="194">
        <v>20</v>
      </c>
      <c r="AZ28" s="192" t="s">
        <v>72</v>
      </c>
      <c r="BA28" s="193">
        <v>0</v>
      </c>
      <c r="BB28" s="193">
        <v>0</v>
      </c>
      <c r="BC28" s="193">
        <v>0</v>
      </c>
      <c r="BD28" s="195" t="s">
        <v>229</v>
      </c>
      <c r="BE28" s="195" t="s">
        <v>229</v>
      </c>
      <c r="BF28" s="196">
        <v>0</v>
      </c>
      <c r="BG28" s="172">
        <v>6</v>
      </c>
      <c r="BH28" s="191">
        <v>20</v>
      </c>
      <c r="BI28" s="192" t="s">
        <v>70</v>
      </c>
      <c r="BJ28" s="193">
        <v>5401.24766972</v>
      </c>
      <c r="BK28" s="193">
        <v>5385.3578619599994</v>
      </c>
      <c r="BL28" s="193">
        <v>6513.5999999999995</v>
      </c>
      <c r="BM28" s="195">
        <v>0.20594358901850973</v>
      </c>
      <c r="BN28" s="195">
        <v>0.20950179485925124</v>
      </c>
      <c r="BO28" s="196">
        <v>8.124235850548037E-3</v>
      </c>
    </row>
    <row r="29" spans="2:67" x14ac:dyDescent="0.3">
      <c r="B29" s="197"/>
      <c r="G29" s="172">
        <v>62</v>
      </c>
      <c r="H29" s="194">
        <v>21</v>
      </c>
      <c r="I29" s="192" t="s">
        <v>159</v>
      </c>
      <c r="J29" s="193">
        <v>24.65</v>
      </c>
      <c r="K29" s="193">
        <v>0</v>
      </c>
      <c r="L29" s="193">
        <v>5106.3999999999996</v>
      </c>
      <c r="M29" s="193">
        <v>7.03</v>
      </c>
      <c r="N29" s="193">
        <v>0</v>
      </c>
      <c r="O29" s="193">
        <v>0</v>
      </c>
      <c r="P29" s="193">
        <v>219.5</v>
      </c>
      <c r="Q29" s="193">
        <v>0</v>
      </c>
      <c r="R29" s="193">
        <v>5342.579999999999</v>
      </c>
      <c r="S29" s="278">
        <v>59</v>
      </c>
      <c r="T29" s="194">
        <v>21</v>
      </c>
      <c r="U29" s="192" t="s">
        <v>69</v>
      </c>
      <c r="V29" s="193">
        <v>0</v>
      </c>
      <c r="W29" s="193">
        <v>0</v>
      </c>
      <c r="X29" s="193">
        <v>0</v>
      </c>
      <c r="Y29" s="193">
        <v>0</v>
      </c>
      <c r="Z29" s="193">
        <v>0</v>
      </c>
      <c r="AA29" s="193">
        <v>0</v>
      </c>
      <c r="AB29" s="193">
        <v>0</v>
      </c>
      <c r="AC29" s="193">
        <v>0</v>
      </c>
      <c r="AD29" s="193">
        <v>0</v>
      </c>
      <c r="AE29" s="193">
        <v>0</v>
      </c>
      <c r="AF29" s="22">
        <v>24</v>
      </c>
      <c r="AG29" s="194">
        <v>21</v>
      </c>
      <c r="AH29" s="192" t="s">
        <v>78</v>
      </c>
      <c r="AI29" s="193">
        <v>0</v>
      </c>
      <c r="AJ29" s="193">
        <v>0</v>
      </c>
      <c r="AK29" s="193">
        <v>0</v>
      </c>
      <c r="AL29" s="195" t="s">
        <v>229</v>
      </c>
      <c r="AM29" s="195" t="s">
        <v>229</v>
      </c>
      <c r="AN29" s="196">
        <v>0</v>
      </c>
      <c r="AO29" s="178">
        <v>6</v>
      </c>
      <c r="AP29" s="194">
        <v>21</v>
      </c>
      <c r="AQ29" s="192" t="s">
        <v>70</v>
      </c>
      <c r="AR29" s="193">
        <v>1551.4883068999998</v>
      </c>
      <c r="AS29" s="193">
        <v>1287.2094812999994</v>
      </c>
      <c r="AT29" s="193">
        <v>1505.3899999999999</v>
      </c>
      <c r="AU29" s="195">
        <v>-2.9712313457333162E-2</v>
      </c>
      <c r="AV29" s="195">
        <v>0.16949884371551716</v>
      </c>
      <c r="AW29" s="196">
        <v>3.8718990137008615E-3</v>
      </c>
      <c r="AX29" s="172">
        <v>42</v>
      </c>
      <c r="AY29" s="194">
        <v>21</v>
      </c>
      <c r="AZ29" s="192" t="s">
        <v>59</v>
      </c>
      <c r="BA29" s="193">
        <v>0</v>
      </c>
      <c r="BB29" s="193">
        <v>0</v>
      </c>
      <c r="BC29" s="193">
        <v>0</v>
      </c>
      <c r="BD29" s="195" t="s">
        <v>229</v>
      </c>
      <c r="BE29" s="195" t="s">
        <v>229</v>
      </c>
      <c r="BF29" s="196">
        <v>0</v>
      </c>
      <c r="BG29" s="172">
        <v>62</v>
      </c>
      <c r="BH29" s="194">
        <v>21</v>
      </c>
      <c r="BI29" s="192" t="s">
        <v>159</v>
      </c>
      <c r="BJ29" s="193">
        <v>1264.8449869999999</v>
      </c>
      <c r="BK29" s="193">
        <v>4402.0960720000012</v>
      </c>
      <c r="BL29" s="193">
        <v>5342.579999999999</v>
      </c>
      <c r="BM29" s="195">
        <v>3.2239009957035938</v>
      </c>
      <c r="BN29" s="195">
        <v>0.2136445712718642</v>
      </c>
      <c r="BO29" s="196">
        <v>6.6636545029508925E-3</v>
      </c>
    </row>
    <row r="30" spans="2:67" x14ac:dyDescent="0.3">
      <c r="B30" s="197"/>
      <c r="G30" s="172">
        <v>4</v>
      </c>
      <c r="H30" s="194">
        <v>22</v>
      </c>
      <c r="I30" s="192" t="s">
        <v>217</v>
      </c>
      <c r="J30" s="193">
        <v>2427</v>
      </c>
      <c r="K30" s="193">
        <v>0</v>
      </c>
      <c r="L30" s="193">
        <v>265</v>
      </c>
      <c r="M30" s="193">
        <v>87</v>
      </c>
      <c r="N30" s="193">
        <v>0</v>
      </c>
      <c r="O30" s="193">
        <v>693</v>
      </c>
      <c r="P30" s="193">
        <v>0</v>
      </c>
      <c r="Q30" s="193">
        <v>0</v>
      </c>
      <c r="R30" s="193">
        <v>4085</v>
      </c>
      <c r="S30" s="278">
        <v>61</v>
      </c>
      <c r="T30" s="194">
        <v>22</v>
      </c>
      <c r="U30" s="192" t="s">
        <v>226</v>
      </c>
      <c r="V30" s="193">
        <v>0</v>
      </c>
      <c r="W30" s="193">
        <v>0</v>
      </c>
      <c r="X30" s="193">
        <v>0</v>
      </c>
      <c r="Y30" s="193">
        <v>0</v>
      </c>
      <c r="Z30" s="193">
        <v>0</v>
      </c>
      <c r="AA30" s="193">
        <v>0</v>
      </c>
      <c r="AB30" s="193">
        <v>0</v>
      </c>
      <c r="AC30" s="193">
        <v>0</v>
      </c>
      <c r="AD30" s="193">
        <v>32.49</v>
      </c>
      <c r="AE30" s="193">
        <v>32.49</v>
      </c>
      <c r="AF30" s="22">
        <v>60</v>
      </c>
      <c r="AG30" s="194">
        <v>22</v>
      </c>
      <c r="AH30" s="192" t="s">
        <v>81</v>
      </c>
      <c r="AI30" s="193">
        <v>0</v>
      </c>
      <c r="AJ30" s="193">
        <v>0</v>
      </c>
      <c r="AK30" s="193">
        <v>0</v>
      </c>
      <c r="AL30" s="195" t="s">
        <v>229</v>
      </c>
      <c r="AM30" s="195" t="s">
        <v>229</v>
      </c>
      <c r="AN30" s="196">
        <v>0</v>
      </c>
      <c r="AO30" s="172">
        <v>61</v>
      </c>
      <c r="AP30" s="194">
        <v>22</v>
      </c>
      <c r="AQ30" s="192" t="s">
        <v>226</v>
      </c>
      <c r="AR30" s="193">
        <v>410.87394492000004</v>
      </c>
      <c r="AS30" s="193">
        <v>1047.3748313999999</v>
      </c>
      <c r="AT30" s="193">
        <v>1288.53</v>
      </c>
      <c r="AU30" s="195">
        <v>2.1360713326586955</v>
      </c>
      <c r="AV30" s="195">
        <v>0.23024724422454756</v>
      </c>
      <c r="AW30" s="196">
        <v>3.3141299172466747E-3</v>
      </c>
      <c r="AX30" s="172">
        <v>59</v>
      </c>
      <c r="AY30" s="194">
        <v>22</v>
      </c>
      <c r="AZ30" s="192" t="s">
        <v>69</v>
      </c>
      <c r="BA30" s="193">
        <v>19.328040489999996</v>
      </c>
      <c r="BB30" s="193">
        <v>26.218071200000008</v>
      </c>
      <c r="BC30" s="193">
        <v>0</v>
      </c>
      <c r="BD30" s="195">
        <v>-1</v>
      </c>
      <c r="BE30" s="195">
        <v>-1</v>
      </c>
      <c r="BF30" s="196">
        <v>0</v>
      </c>
      <c r="BG30" s="172">
        <v>4</v>
      </c>
      <c r="BH30" s="194">
        <v>22</v>
      </c>
      <c r="BI30" s="192" t="s">
        <v>217</v>
      </c>
      <c r="BJ30" s="193">
        <v>5107.4283548599997</v>
      </c>
      <c r="BK30" s="193">
        <v>2910.4331807800004</v>
      </c>
      <c r="BL30" s="193">
        <v>4085</v>
      </c>
      <c r="BM30" s="195">
        <v>-0.20018457114275579</v>
      </c>
      <c r="BN30" s="195">
        <v>0.40357113400734868</v>
      </c>
      <c r="BO30" s="196">
        <v>5.0951092252346994E-3</v>
      </c>
    </row>
    <row r="31" spans="2:67" x14ac:dyDescent="0.3">
      <c r="B31" s="197"/>
      <c r="G31" s="172">
        <v>61</v>
      </c>
      <c r="H31" s="194">
        <v>23</v>
      </c>
      <c r="I31" s="192" t="s">
        <v>226</v>
      </c>
      <c r="J31" s="193">
        <v>847.45</v>
      </c>
      <c r="K31" s="193">
        <v>0</v>
      </c>
      <c r="L31" s="193">
        <v>7.03</v>
      </c>
      <c r="M31" s="193">
        <v>0</v>
      </c>
      <c r="N31" s="193">
        <v>434.05</v>
      </c>
      <c r="O31" s="193">
        <v>0</v>
      </c>
      <c r="P31" s="193">
        <v>0</v>
      </c>
      <c r="Q31" s="193">
        <v>0</v>
      </c>
      <c r="R31" s="193">
        <v>1321.02</v>
      </c>
      <c r="S31" s="278">
        <v>63</v>
      </c>
      <c r="T31" s="194">
        <v>23</v>
      </c>
      <c r="U31" s="192" t="s">
        <v>160</v>
      </c>
      <c r="V31" s="193">
        <v>0</v>
      </c>
      <c r="W31" s="193">
        <v>0</v>
      </c>
      <c r="X31" s="193">
        <v>0</v>
      </c>
      <c r="Y31" s="193">
        <v>0</v>
      </c>
      <c r="Z31" s="193">
        <v>0</v>
      </c>
      <c r="AA31" s="193">
        <v>0</v>
      </c>
      <c r="AB31" s="193">
        <v>0</v>
      </c>
      <c r="AC31" s="193">
        <v>0</v>
      </c>
      <c r="AD31" s="193">
        <v>0</v>
      </c>
      <c r="AE31" s="193">
        <v>0</v>
      </c>
      <c r="AF31" s="22">
        <v>61</v>
      </c>
      <c r="AG31" s="194">
        <v>23</v>
      </c>
      <c r="AH31" s="192" t="s">
        <v>226</v>
      </c>
      <c r="AI31" s="193">
        <v>0</v>
      </c>
      <c r="AJ31" s="193">
        <v>0</v>
      </c>
      <c r="AK31" s="193">
        <v>0</v>
      </c>
      <c r="AL31" s="195" t="s">
        <v>229</v>
      </c>
      <c r="AM31" s="195" t="s">
        <v>229</v>
      </c>
      <c r="AN31" s="196">
        <v>0</v>
      </c>
      <c r="AO31" s="172">
        <v>7</v>
      </c>
      <c r="AP31" s="194">
        <v>23</v>
      </c>
      <c r="AQ31" s="192" t="s">
        <v>68</v>
      </c>
      <c r="AR31" s="193">
        <v>1177.9493391999995</v>
      </c>
      <c r="AS31" s="193">
        <v>1186.5670622899997</v>
      </c>
      <c r="AT31" s="193">
        <v>889.74</v>
      </c>
      <c r="AU31" s="195">
        <v>-0.24467040271505724</v>
      </c>
      <c r="AV31" s="195">
        <v>-0.25015616202689983</v>
      </c>
      <c r="AW31" s="196">
        <v>2.2884325181183646E-3</v>
      </c>
      <c r="AX31" s="172">
        <v>62</v>
      </c>
      <c r="AY31" s="194">
        <v>23</v>
      </c>
      <c r="AZ31" s="192" t="s">
        <v>159</v>
      </c>
      <c r="BA31" s="193">
        <v>278.78045400000002</v>
      </c>
      <c r="BB31" s="193">
        <v>-15</v>
      </c>
      <c r="BC31" s="193">
        <v>-15</v>
      </c>
      <c r="BD31" s="195">
        <v>-1.0538057808026957</v>
      </c>
      <c r="BE31" s="195">
        <v>0</v>
      </c>
      <c r="BF31" s="196">
        <v>-8.0856039056701097E-4</v>
      </c>
      <c r="BG31" s="172">
        <v>61</v>
      </c>
      <c r="BH31" s="191">
        <v>23</v>
      </c>
      <c r="BI31" s="192" t="s">
        <v>226</v>
      </c>
      <c r="BJ31" s="193">
        <v>410.87394492000004</v>
      </c>
      <c r="BK31" s="193">
        <v>1047.3748313999999</v>
      </c>
      <c r="BL31" s="193">
        <v>1321.02</v>
      </c>
      <c r="BM31" s="195">
        <v>2.2151466802238131</v>
      </c>
      <c r="BN31" s="195">
        <v>0.26126765738128843</v>
      </c>
      <c r="BO31" s="196">
        <v>1.647672261620451E-3</v>
      </c>
    </row>
    <row r="32" spans="2:67" ht="13.8" customHeight="1" x14ac:dyDescent="0.3">
      <c r="B32" s="197"/>
      <c r="G32" s="22">
        <v>64</v>
      </c>
      <c r="H32" s="194">
        <v>24</v>
      </c>
      <c r="I32" s="66" t="s">
        <v>242</v>
      </c>
      <c r="J32" s="193">
        <v>0</v>
      </c>
      <c r="K32" s="193">
        <v>0</v>
      </c>
      <c r="L32" s="193">
        <v>0</v>
      </c>
      <c r="M32" s="193">
        <v>0</v>
      </c>
      <c r="N32" s="193">
        <v>0</v>
      </c>
      <c r="O32" s="193">
        <v>0</v>
      </c>
      <c r="P32" s="193">
        <v>0</v>
      </c>
      <c r="Q32" s="193">
        <v>0</v>
      </c>
      <c r="R32" s="193">
        <v>0</v>
      </c>
      <c r="S32" s="278">
        <v>62</v>
      </c>
      <c r="T32" s="194">
        <v>24</v>
      </c>
      <c r="U32" s="192" t="s">
        <v>159</v>
      </c>
      <c r="V32" s="193">
        <v>0</v>
      </c>
      <c r="W32" s="193">
        <v>0</v>
      </c>
      <c r="X32" s="193">
        <v>0</v>
      </c>
      <c r="Y32" s="193">
        <v>0</v>
      </c>
      <c r="Z32" s="193">
        <v>0</v>
      </c>
      <c r="AA32" s="193">
        <v>0</v>
      </c>
      <c r="AB32" s="193">
        <v>0</v>
      </c>
      <c r="AC32" s="193">
        <v>0</v>
      </c>
      <c r="AD32" s="193">
        <v>-15</v>
      </c>
      <c r="AE32" s="193">
        <v>-15</v>
      </c>
      <c r="AF32" s="22">
        <v>64</v>
      </c>
      <c r="AG32" s="194">
        <v>24</v>
      </c>
      <c r="AH32" s="66" t="s">
        <v>242</v>
      </c>
      <c r="AI32" s="193">
        <v>0</v>
      </c>
      <c r="AJ32" s="193">
        <v>0</v>
      </c>
      <c r="AK32" s="193">
        <v>0</v>
      </c>
      <c r="AL32" s="195"/>
      <c r="AM32" s="195"/>
      <c r="AN32" s="196">
        <v>0</v>
      </c>
      <c r="AO32" s="22">
        <v>64</v>
      </c>
      <c r="AP32" s="194">
        <v>24</v>
      </c>
      <c r="AQ32" s="66" t="s">
        <v>242</v>
      </c>
      <c r="AR32" s="193">
        <v>0</v>
      </c>
      <c r="AS32" s="193">
        <v>0</v>
      </c>
      <c r="AT32" s="193">
        <v>0</v>
      </c>
      <c r="AU32" s="195">
        <v>0</v>
      </c>
      <c r="AV32" s="195">
        <v>0</v>
      </c>
      <c r="AW32" s="196">
        <v>0</v>
      </c>
      <c r="AX32" s="22">
        <v>64</v>
      </c>
      <c r="AY32" s="194">
        <v>24</v>
      </c>
      <c r="AZ32" s="66" t="s">
        <v>242</v>
      </c>
      <c r="BA32" s="193">
        <v>0</v>
      </c>
      <c r="BB32" s="193">
        <v>0</v>
      </c>
      <c r="BC32" s="193">
        <v>0</v>
      </c>
      <c r="BD32" s="195">
        <v>0</v>
      </c>
      <c r="BE32" s="195">
        <v>0</v>
      </c>
      <c r="BF32" s="196">
        <v>0</v>
      </c>
      <c r="BG32" s="22">
        <v>64</v>
      </c>
      <c r="BH32" s="191">
        <v>24</v>
      </c>
      <c r="BI32" s="66" t="s">
        <v>242</v>
      </c>
      <c r="BJ32" s="193">
        <v>0</v>
      </c>
      <c r="BK32" s="193">
        <v>0</v>
      </c>
      <c r="BL32" s="193">
        <v>0</v>
      </c>
      <c r="BM32" s="195">
        <v>0</v>
      </c>
      <c r="BN32" s="195">
        <v>0</v>
      </c>
      <c r="BO32" s="196">
        <v>0</v>
      </c>
    </row>
    <row r="33" spans="2:67" ht="14.4" customHeight="1" x14ac:dyDescent="0.3">
      <c r="B33" s="197"/>
      <c r="H33" s="357" t="s">
        <v>77</v>
      </c>
      <c r="I33" s="358"/>
      <c r="J33" s="207">
        <v>66342.430000000008</v>
      </c>
      <c r="K33" s="207">
        <v>56673.11</v>
      </c>
      <c r="L33" s="207">
        <v>132510.93</v>
      </c>
      <c r="M33" s="207">
        <v>30774.309999999998</v>
      </c>
      <c r="N33" s="207">
        <v>24687.05</v>
      </c>
      <c r="O33" s="207">
        <v>67966.710000000006</v>
      </c>
      <c r="P33" s="207">
        <v>394398.88</v>
      </c>
      <c r="Q33" s="207">
        <v>169.62</v>
      </c>
      <c r="R33" s="208">
        <v>801749.24999999977</v>
      </c>
      <c r="S33" s="278">
        <v>64</v>
      </c>
      <c r="T33" s="194">
        <v>25</v>
      </c>
      <c r="U33" s="66" t="s">
        <v>242</v>
      </c>
      <c r="V33" s="193">
        <v>0</v>
      </c>
      <c r="W33" s="193">
        <v>0</v>
      </c>
      <c r="X33" s="193">
        <v>0</v>
      </c>
      <c r="Y33" s="193">
        <v>0</v>
      </c>
      <c r="Z33" s="193">
        <v>0</v>
      </c>
      <c r="AA33" s="193">
        <v>0</v>
      </c>
      <c r="AB33" s="193">
        <v>0</v>
      </c>
      <c r="AC33" s="193">
        <v>0</v>
      </c>
      <c r="AD33" s="193">
        <v>0</v>
      </c>
      <c r="AE33" s="193">
        <v>0</v>
      </c>
      <c r="AF33" s="22">
        <v>33</v>
      </c>
      <c r="AG33" s="202">
        <v>25</v>
      </c>
      <c r="AH33" s="203" t="s">
        <v>65</v>
      </c>
      <c r="AI33" s="204">
        <v>6107.21362795</v>
      </c>
      <c r="AJ33" s="204">
        <v>4255.3875069099986</v>
      </c>
      <c r="AK33" s="204">
        <v>0</v>
      </c>
      <c r="AL33" s="205">
        <v>-1</v>
      </c>
      <c r="AM33" s="205">
        <v>-1</v>
      </c>
      <c r="AN33" s="205">
        <v>0</v>
      </c>
      <c r="AO33" s="172">
        <v>33</v>
      </c>
      <c r="AP33" s="202">
        <v>25</v>
      </c>
      <c r="AQ33" s="203" t="s">
        <v>65</v>
      </c>
      <c r="AR33" s="204">
        <v>18252.341363379954</v>
      </c>
      <c r="AS33" s="204">
        <v>13403.335609300044</v>
      </c>
      <c r="AT33" s="204">
        <v>0</v>
      </c>
      <c r="AU33" s="205">
        <v>-1</v>
      </c>
      <c r="AV33" s="205">
        <v>-1</v>
      </c>
      <c r="AW33" s="210">
        <v>0</v>
      </c>
      <c r="AX33" s="22">
        <v>33</v>
      </c>
      <c r="AY33" s="202">
        <v>25</v>
      </c>
      <c r="AZ33" s="203" t="s">
        <v>65</v>
      </c>
      <c r="BA33" s="204">
        <v>9</v>
      </c>
      <c r="BB33" s="204">
        <v>0</v>
      </c>
      <c r="BC33" s="204">
        <v>0</v>
      </c>
      <c r="BD33" s="205">
        <v>-1</v>
      </c>
      <c r="BE33" s="205" t="s">
        <v>229</v>
      </c>
      <c r="BF33" s="210">
        <v>0</v>
      </c>
      <c r="BG33" s="172">
        <v>33</v>
      </c>
      <c r="BH33" s="202">
        <v>25</v>
      </c>
      <c r="BI33" s="203" t="s">
        <v>65</v>
      </c>
      <c r="BJ33" s="204">
        <v>24359.554991329955</v>
      </c>
      <c r="BK33" s="204">
        <v>17658.723116210043</v>
      </c>
      <c r="BL33" s="204">
        <v>0</v>
      </c>
      <c r="BM33" s="205">
        <v>-1</v>
      </c>
      <c r="BN33" s="205">
        <v>-1</v>
      </c>
      <c r="BO33" s="210">
        <v>0</v>
      </c>
    </row>
    <row r="34" spans="2:67" ht="14.4" customHeight="1" x14ac:dyDescent="0.3">
      <c r="B34" s="197"/>
      <c r="K34" s="178"/>
      <c r="L34" s="178"/>
      <c r="M34" s="178"/>
      <c r="N34" s="178"/>
      <c r="R34" s="272" t="s">
        <v>224</v>
      </c>
      <c r="S34" s="267"/>
      <c r="T34" s="357" t="s">
        <v>77</v>
      </c>
      <c r="U34" s="358"/>
      <c r="V34" s="208">
        <v>773.94</v>
      </c>
      <c r="W34" s="208">
        <v>0</v>
      </c>
      <c r="X34" s="208">
        <v>0</v>
      </c>
      <c r="Y34" s="208">
        <v>0</v>
      </c>
      <c r="Z34" s="208">
        <v>0</v>
      </c>
      <c r="AA34" s="208">
        <v>3844.75</v>
      </c>
      <c r="AB34" s="208">
        <v>6</v>
      </c>
      <c r="AC34" s="208">
        <v>9604.07</v>
      </c>
      <c r="AD34" s="208">
        <v>4322.7299999999996</v>
      </c>
      <c r="AE34" s="208">
        <v>18551.490000000002</v>
      </c>
      <c r="AF34" s="172">
        <v>58</v>
      </c>
      <c r="AG34" s="202">
        <v>26</v>
      </c>
      <c r="AH34" s="203" t="s">
        <v>76</v>
      </c>
      <c r="AI34" s="204">
        <v>545.59106500000007</v>
      </c>
      <c r="AJ34" s="204">
        <v>433.45290900000003</v>
      </c>
      <c r="AK34" s="204">
        <v>0</v>
      </c>
      <c r="AL34" s="205">
        <v>-1</v>
      </c>
      <c r="AM34" s="205">
        <v>-1</v>
      </c>
      <c r="AN34" s="205">
        <v>0</v>
      </c>
      <c r="AO34" s="22">
        <v>58</v>
      </c>
      <c r="AP34" s="202">
        <v>26</v>
      </c>
      <c r="AQ34" s="203" t="s">
        <v>76</v>
      </c>
      <c r="AR34" s="204">
        <v>1244.5008319999999</v>
      </c>
      <c r="AS34" s="204">
        <v>600.02564899999993</v>
      </c>
      <c r="AT34" s="204">
        <v>0</v>
      </c>
      <c r="AU34" s="205">
        <v>-1</v>
      </c>
      <c r="AV34" s="205">
        <v>-1</v>
      </c>
      <c r="AW34" s="210">
        <v>0</v>
      </c>
      <c r="AX34" s="22">
        <v>58</v>
      </c>
      <c r="AY34" s="202">
        <v>26</v>
      </c>
      <c r="AZ34" s="203" t="s">
        <v>76</v>
      </c>
      <c r="BA34" s="204">
        <v>7.3771699999999996</v>
      </c>
      <c r="BB34" s="204">
        <v>7.8124200000000004</v>
      </c>
      <c r="BC34" s="204">
        <v>0</v>
      </c>
      <c r="BD34" s="205">
        <v>-1</v>
      </c>
      <c r="BE34" s="205">
        <v>-1</v>
      </c>
      <c r="BF34" s="210">
        <v>0</v>
      </c>
      <c r="BG34" s="172">
        <v>58</v>
      </c>
      <c r="BH34" s="202">
        <v>26</v>
      </c>
      <c r="BI34" s="203" t="s">
        <v>76</v>
      </c>
      <c r="BJ34" s="204">
        <v>1790.091897</v>
      </c>
      <c r="BK34" s="204">
        <v>1033.478558</v>
      </c>
      <c r="BL34" s="204">
        <v>0</v>
      </c>
      <c r="BM34" s="205">
        <v>-1</v>
      </c>
      <c r="BN34" s="205">
        <v>-1</v>
      </c>
      <c r="BO34" s="210">
        <v>0</v>
      </c>
    </row>
    <row r="35" spans="2:67" ht="14.4" customHeight="1" x14ac:dyDescent="0.3">
      <c r="B35" s="197"/>
      <c r="K35" s="211"/>
      <c r="L35" s="206"/>
      <c r="M35" s="179"/>
      <c r="N35" s="178"/>
      <c r="R35" s="274" t="s">
        <v>43</v>
      </c>
      <c r="S35" s="201"/>
      <c r="W35" s="178"/>
      <c r="X35" s="178"/>
      <c r="Y35" s="178"/>
      <c r="Z35" s="178"/>
      <c r="AE35" s="272" t="s">
        <v>224</v>
      </c>
      <c r="AF35" s="22">
        <v>63</v>
      </c>
      <c r="AG35" s="309">
        <v>27</v>
      </c>
      <c r="AH35" s="310" t="s">
        <v>160</v>
      </c>
      <c r="AI35" s="311">
        <v>0</v>
      </c>
      <c r="AJ35" s="311">
        <v>15.41012851</v>
      </c>
      <c r="AK35" s="311">
        <v>0</v>
      </c>
      <c r="AL35" s="312" t="s">
        <v>229</v>
      </c>
      <c r="AM35" s="312">
        <v>-1</v>
      </c>
      <c r="AN35" s="312">
        <v>0</v>
      </c>
      <c r="AO35" s="22">
        <v>63</v>
      </c>
      <c r="AP35" s="309">
        <v>27</v>
      </c>
      <c r="AQ35" s="310" t="s">
        <v>160</v>
      </c>
      <c r="AR35" s="311">
        <v>0</v>
      </c>
      <c r="AS35" s="311">
        <v>41.640300999999994</v>
      </c>
      <c r="AT35" s="311">
        <v>0</v>
      </c>
      <c r="AU35" s="312" t="s">
        <v>229</v>
      </c>
      <c r="AV35" s="312">
        <v>-1</v>
      </c>
      <c r="AW35" s="313">
        <v>0</v>
      </c>
      <c r="AX35" s="22">
        <v>63</v>
      </c>
      <c r="AY35" s="309">
        <v>27</v>
      </c>
      <c r="AZ35" s="310" t="s">
        <v>160</v>
      </c>
      <c r="BA35" s="311">
        <v>0</v>
      </c>
      <c r="BB35" s="311">
        <v>0</v>
      </c>
      <c r="BC35" s="311">
        <v>0</v>
      </c>
      <c r="BD35" s="312" t="s">
        <v>229</v>
      </c>
      <c r="BE35" s="312" t="s">
        <v>229</v>
      </c>
      <c r="BF35" s="313">
        <v>0</v>
      </c>
      <c r="BG35" s="22">
        <v>63</v>
      </c>
      <c r="BH35" s="309">
        <v>27</v>
      </c>
      <c r="BI35" s="310" t="s">
        <v>160</v>
      </c>
      <c r="BJ35" s="311">
        <v>0</v>
      </c>
      <c r="BK35" s="311">
        <v>57.050429509999994</v>
      </c>
      <c r="BL35" s="311">
        <v>0</v>
      </c>
      <c r="BM35" s="312" t="s">
        <v>229</v>
      </c>
      <c r="BN35" s="312">
        <v>-1</v>
      </c>
      <c r="BO35" s="313">
        <v>0</v>
      </c>
    </row>
    <row r="36" spans="2:67" ht="14.4" customHeight="1" x14ac:dyDescent="0.3">
      <c r="B36" s="197"/>
      <c r="K36" s="178"/>
      <c r="L36" s="178"/>
      <c r="M36" s="178"/>
      <c r="N36" s="178"/>
      <c r="R36" s="271" t="s">
        <v>116</v>
      </c>
      <c r="S36" s="201"/>
      <c r="W36" s="211"/>
      <c r="X36" s="206"/>
      <c r="Y36" s="179"/>
      <c r="Z36" s="178"/>
      <c r="AE36" s="274" t="s">
        <v>43</v>
      </c>
      <c r="AG36" s="359" t="s">
        <v>77</v>
      </c>
      <c r="AH36" s="359"/>
      <c r="AI36" s="208">
        <v>342203.25605368993</v>
      </c>
      <c r="AJ36" s="208">
        <v>327860.77508493996</v>
      </c>
      <c r="AK36" s="208">
        <v>394398.88</v>
      </c>
      <c r="AL36" s="209">
        <v>0.15252813356668016</v>
      </c>
      <c r="AM36" s="209">
        <v>0.20294621977216343</v>
      </c>
      <c r="AN36" s="209">
        <v>1</v>
      </c>
      <c r="AP36" s="357" t="s">
        <v>77</v>
      </c>
      <c r="AQ36" s="358"/>
      <c r="AR36" s="208">
        <v>380603.84843825968</v>
      </c>
      <c r="AS36" s="208">
        <v>331519.2656054495</v>
      </c>
      <c r="AT36" s="208">
        <v>388798.88000000006</v>
      </c>
      <c r="AU36" s="209">
        <v>2.1531657116361957E-2</v>
      </c>
      <c r="AV36" s="209">
        <v>0.17277914238239367</v>
      </c>
      <c r="AW36" s="209">
        <v>1</v>
      </c>
      <c r="AY36" s="357" t="s">
        <v>77</v>
      </c>
      <c r="AZ36" s="358"/>
      <c r="BA36" s="208">
        <v>25645.629589309996</v>
      </c>
      <c r="BB36" s="208">
        <v>17686.803799130004</v>
      </c>
      <c r="BC36" s="208">
        <v>18551.490000000002</v>
      </c>
      <c r="BD36" s="209">
        <v>-0.27662177544149991</v>
      </c>
      <c r="BE36" s="209">
        <v>4.8888776665941824E-2</v>
      </c>
      <c r="BF36" s="209">
        <v>1</v>
      </c>
      <c r="BH36" s="357" t="s">
        <v>77</v>
      </c>
      <c r="BI36" s="358"/>
      <c r="BJ36" s="208">
        <v>722807.10449194978</v>
      </c>
      <c r="BK36" s="208">
        <v>659380.04069038946</v>
      </c>
      <c r="BL36" s="208">
        <v>801749.24999999977</v>
      </c>
      <c r="BM36" s="209">
        <v>0.10921606195824163</v>
      </c>
      <c r="BN36" s="209">
        <v>0.2159137379416971</v>
      </c>
      <c r="BO36" s="209">
        <v>1</v>
      </c>
    </row>
    <row r="37" spans="2:67" ht="14.4" customHeight="1" x14ac:dyDescent="0.3">
      <c r="R37" s="22"/>
      <c r="S37" s="201"/>
      <c r="AE37" s="271" t="s">
        <v>116</v>
      </c>
      <c r="AN37" s="272" t="s">
        <v>224</v>
      </c>
      <c r="AO37" s="22"/>
      <c r="AP37" s="22"/>
      <c r="AQ37" s="22"/>
      <c r="AR37" s="22"/>
      <c r="AS37" s="22"/>
      <c r="AT37" s="22"/>
      <c r="AU37" s="22"/>
      <c r="AV37" s="22"/>
      <c r="AW37" s="272" t="s">
        <v>224</v>
      </c>
      <c r="AX37" s="22"/>
      <c r="AY37" s="22"/>
      <c r="AZ37" s="22"/>
      <c r="BA37" s="22"/>
      <c r="BB37" s="22"/>
      <c r="BC37" s="22"/>
      <c r="BD37" s="22"/>
      <c r="BE37" s="22"/>
      <c r="BF37" s="272" t="s">
        <v>224</v>
      </c>
      <c r="BG37" s="22"/>
      <c r="BH37" s="22"/>
      <c r="BI37" s="22"/>
      <c r="BJ37" s="273"/>
      <c r="BK37" s="273"/>
      <c r="BL37" s="22"/>
      <c r="BM37" s="22"/>
      <c r="BN37" s="22"/>
      <c r="BO37" s="272" t="s">
        <v>224</v>
      </c>
    </row>
    <row r="38" spans="2:67" ht="14.4" customHeight="1" x14ac:dyDescent="0.3">
      <c r="R38" s="297"/>
      <c r="S38" s="201"/>
      <c r="AN38" s="274" t="s">
        <v>43</v>
      </c>
      <c r="AO38" s="22"/>
      <c r="AP38" s="22"/>
      <c r="AQ38" s="22"/>
      <c r="AR38" s="22"/>
      <c r="AS38" s="22"/>
      <c r="AT38" s="22"/>
      <c r="AU38" s="22"/>
      <c r="AV38" s="22"/>
      <c r="AW38" s="274" t="s">
        <v>43</v>
      </c>
      <c r="AX38" s="22"/>
      <c r="AY38" s="22"/>
      <c r="AZ38" s="22"/>
      <c r="BA38" s="22"/>
      <c r="BB38" s="22"/>
      <c r="BC38" s="22"/>
      <c r="BD38" s="22"/>
      <c r="BE38" s="22"/>
      <c r="BF38" s="274" t="s">
        <v>43</v>
      </c>
      <c r="BG38" s="22"/>
      <c r="BH38" s="22"/>
      <c r="BI38" s="22"/>
      <c r="BJ38" s="22"/>
      <c r="BK38" s="22"/>
      <c r="BL38" s="22"/>
      <c r="BM38" s="22"/>
      <c r="BN38" s="22"/>
      <c r="BO38" s="274" t="s">
        <v>43</v>
      </c>
    </row>
    <row r="39" spans="2:67" s="22" customFormat="1" ht="14.4" customHeight="1" x14ac:dyDescent="0.3">
      <c r="C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270"/>
      <c r="T39" s="172"/>
      <c r="U39" s="172" t="s">
        <v>143</v>
      </c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271" t="s">
        <v>240</v>
      </c>
      <c r="AW39" s="271" t="s">
        <v>240</v>
      </c>
      <c r="AX39" s="270"/>
      <c r="BF39" s="271" t="s">
        <v>241</v>
      </c>
      <c r="BO39" s="271" t="s">
        <v>240</v>
      </c>
    </row>
    <row r="40" spans="2:67" s="22" customFormat="1" ht="14.4" customHeight="1" x14ac:dyDescent="0.3">
      <c r="C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270"/>
      <c r="U40" s="22" t="s">
        <v>144</v>
      </c>
      <c r="AG40" s="172"/>
      <c r="AH40" s="172"/>
      <c r="AI40" s="172"/>
      <c r="AJ40" s="172"/>
      <c r="AK40" s="287"/>
      <c r="AL40" s="287"/>
      <c r="AM40" s="287"/>
      <c r="AN40" s="285" t="s">
        <v>238</v>
      </c>
      <c r="AW40" s="285" t="s">
        <v>238</v>
      </c>
      <c r="AX40" s="270"/>
      <c r="BF40" s="285" t="s">
        <v>238</v>
      </c>
      <c r="BO40" s="285" t="s">
        <v>238</v>
      </c>
    </row>
    <row r="41" spans="2:67" s="22" customFormat="1" ht="14.4" customHeight="1" x14ac:dyDescent="0.3">
      <c r="C41" s="172"/>
      <c r="U41" s="22" t="s">
        <v>145</v>
      </c>
      <c r="AN41" s="271" t="s">
        <v>239</v>
      </c>
      <c r="AW41" s="271" t="s">
        <v>239</v>
      </c>
      <c r="BF41" s="271" t="s">
        <v>239</v>
      </c>
      <c r="BO41" s="271" t="s">
        <v>239</v>
      </c>
    </row>
    <row r="42" spans="2:67" s="22" customFormat="1" ht="14.4" customHeight="1" x14ac:dyDescent="0.3">
      <c r="C42" s="172"/>
      <c r="U42" s="22" t="s">
        <v>146</v>
      </c>
      <c r="AQ42" s="269" t="s">
        <v>228</v>
      </c>
      <c r="AZ42" s="269" t="s">
        <v>228</v>
      </c>
      <c r="BI42" s="269" t="s">
        <v>228</v>
      </c>
    </row>
    <row r="43" spans="2:67" s="22" customFormat="1" ht="14.4" customHeight="1" x14ac:dyDescent="0.3">
      <c r="C43" s="172"/>
      <c r="U43" s="22" t="s">
        <v>147</v>
      </c>
      <c r="AQ43" s="305" t="s">
        <v>233</v>
      </c>
      <c r="AZ43" s="305" t="s">
        <v>233</v>
      </c>
      <c r="BI43" s="305" t="s">
        <v>233</v>
      </c>
    </row>
    <row r="44" spans="2:67" s="22" customFormat="1" ht="14.4" customHeight="1" x14ac:dyDescent="0.3">
      <c r="U44" s="22" t="s">
        <v>148</v>
      </c>
      <c r="AH44" s="269" t="s">
        <v>228</v>
      </c>
    </row>
    <row r="45" spans="2:67" s="22" customFormat="1" ht="14.4" customHeight="1" x14ac:dyDescent="0.3">
      <c r="D45" s="212">
        <v>19</v>
      </c>
      <c r="E45" s="212">
        <v>31</v>
      </c>
      <c r="F45" s="212"/>
      <c r="U45" s="22" t="s">
        <v>149</v>
      </c>
      <c r="AH45" s="305" t="s">
        <v>233</v>
      </c>
    </row>
    <row r="46" spans="2:67" s="22" customFormat="1" ht="14.4" customHeight="1" x14ac:dyDescent="0.3">
      <c r="C46" s="275" t="s">
        <v>36</v>
      </c>
      <c r="D46" s="276">
        <v>0.47255957450127456</v>
      </c>
      <c r="E46" s="276">
        <v>0.50987347448629328</v>
      </c>
      <c r="F46" s="289"/>
      <c r="U46" s="22" t="s">
        <v>150</v>
      </c>
    </row>
    <row r="47" spans="2:67" s="22" customFormat="1" ht="14.4" customHeight="1" x14ac:dyDescent="0.3">
      <c r="C47" s="275" t="s">
        <v>103</v>
      </c>
      <c r="D47" s="276">
        <v>0.52744042549872538</v>
      </c>
      <c r="E47" s="276">
        <v>0.49012652551370678</v>
      </c>
      <c r="F47" s="289"/>
      <c r="U47" s="22" t="s">
        <v>151</v>
      </c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</row>
    <row r="48" spans="2:67" s="22" customFormat="1" ht="14.4" customHeight="1" x14ac:dyDescent="0.3">
      <c r="C48" s="18" t="s">
        <v>38</v>
      </c>
      <c r="D48" s="277">
        <v>1</v>
      </c>
      <c r="E48" s="277">
        <v>1</v>
      </c>
      <c r="F48" s="298"/>
      <c r="G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</row>
    <row r="49" spans="20:40" ht="14.4" customHeight="1" x14ac:dyDescent="0.3"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20:40" ht="14.4" customHeight="1" x14ac:dyDescent="0.3">
      <c r="AG50" s="22"/>
      <c r="AH50" s="22"/>
      <c r="AI50" s="22"/>
      <c r="AJ50" s="22"/>
      <c r="AK50" s="22"/>
      <c r="AL50" s="22"/>
      <c r="AM50" s="22"/>
      <c r="AN50" s="22"/>
    </row>
    <row r="73" spans="3:6" ht="14.4" customHeight="1" x14ac:dyDescent="0.3">
      <c r="C73" s="180" t="s">
        <v>132</v>
      </c>
    </row>
    <row r="75" spans="3:6" ht="14.4" customHeight="1" x14ac:dyDescent="0.3">
      <c r="C75" s="182" t="s">
        <v>133</v>
      </c>
      <c r="D75" s="183">
        <v>42916</v>
      </c>
      <c r="E75" s="183">
        <v>43281</v>
      </c>
      <c r="F75" s="95" t="s">
        <v>230</v>
      </c>
    </row>
    <row r="76" spans="3:6" ht="14.4" customHeight="1" x14ac:dyDescent="0.3">
      <c r="C76" s="189" t="s">
        <v>130</v>
      </c>
      <c r="D76" s="190">
        <v>5767.62</v>
      </c>
      <c r="E76" s="190">
        <v>9604.07</v>
      </c>
      <c r="F76" s="290">
        <v>0.66517038223738734</v>
      </c>
    </row>
    <row r="77" spans="3:6" ht="14.4" customHeight="1" x14ac:dyDescent="0.3">
      <c r="C77" s="189" t="s">
        <v>128</v>
      </c>
      <c r="D77" s="190">
        <v>7770.97</v>
      </c>
      <c r="E77" s="190">
        <v>3844.75</v>
      </c>
      <c r="F77" s="290">
        <v>-0.5052419453427307</v>
      </c>
    </row>
    <row r="78" spans="3:6" ht="14.4" customHeight="1" x14ac:dyDescent="0.3">
      <c r="C78" s="189" t="s">
        <v>131</v>
      </c>
      <c r="D78" s="190">
        <v>2112.58</v>
      </c>
      <c r="E78" s="190">
        <v>4322.7299999999996</v>
      </c>
      <c r="F78" s="290">
        <v>1.0461852332219372</v>
      </c>
    </row>
    <row r="79" spans="3:6" ht="14.4" customHeight="1" x14ac:dyDescent="0.3">
      <c r="C79" s="189" t="s">
        <v>123</v>
      </c>
      <c r="D79" s="190">
        <v>685.78999999999985</v>
      </c>
      <c r="E79" s="190">
        <v>773.94</v>
      </c>
      <c r="F79" s="290">
        <v>0.12853789060791243</v>
      </c>
    </row>
    <row r="80" spans="3:6" ht="14.4" customHeight="1" x14ac:dyDescent="0.3">
      <c r="C80" s="189" t="s">
        <v>125</v>
      </c>
      <c r="D80" s="190">
        <v>370</v>
      </c>
      <c r="E80" s="190">
        <v>0</v>
      </c>
      <c r="F80" s="290">
        <v>-1</v>
      </c>
    </row>
    <row r="81" spans="3:6" ht="14.4" customHeight="1" x14ac:dyDescent="0.3">
      <c r="C81" s="189" t="s">
        <v>124</v>
      </c>
      <c r="D81" s="190">
        <v>0</v>
      </c>
      <c r="E81" s="190">
        <v>0</v>
      </c>
      <c r="F81" s="290">
        <v>0</v>
      </c>
    </row>
    <row r="82" spans="3:6" ht="14.4" customHeight="1" x14ac:dyDescent="0.3">
      <c r="C82" s="189" t="s">
        <v>126</v>
      </c>
      <c r="D82" s="190">
        <v>0</v>
      </c>
      <c r="E82" s="190">
        <v>0</v>
      </c>
      <c r="F82" s="290">
        <v>0</v>
      </c>
    </row>
    <row r="83" spans="3:6" ht="14.4" customHeight="1" x14ac:dyDescent="0.3">
      <c r="C83" s="189" t="s">
        <v>127</v>
      </c>
      <c r="D83" s="190">
        <v>0</v>
      </c>
      <c r="E83" s="190">
        <v>0</v>
      </c>
      <c r="F83" s="290">
        <v>0</v>
      </c>
    </row>
    <row r="84" spans="3:6" ht="14.4" customHeight="1" x14ac:dyDescent="0.3">
      <c r="C84" s="189" t="s">
        <v>129</v>
      </c>
      <c r="D84" s="190">
        <v>0</v>
      </c>
      <c r="E84" s="190">
        <v>6</v>
      </c>
      <c r="F84" s="290">
        <v>0</v>
      </c>
    </row>
    <row r="85" spans="3:6" ht="14.4" customHeight="1" x14ac:dyDescent="0.3">
      <c r="C85" s="198" t="s">
        <v>38</v>
      </c>
      <c r="D85" s="199">
        <v>16706.96</v>
      </c>
      <c r="E85" s="199">
        <v>18551.489999999998</v>
      </c>
      <c r="F85" s="334">
        <v>0.11040488514966218</v>
      </c>
    </row>
    <row r="86" spans="3:6" ht="14.4" customHeight="1" x14ac:dyDescent="0.3">
      <c r="C86" s="283" t="s">
        <v>43</v>
      </c>
      <c r="D86" s="200"/>
      <c r="E86" s="200"/>
      <c r="F86" s="200"/>
    </row>
    <row r="87" spans="3:6" ht="14.4" customHeight="1" x14ac:dyDescent="0.3">
      <c r="C87" s="284" t="s">
        <v>116</v>
      </c>
      <c r="D87" s="213"/>
      <c r="E87" s="213"/>
      <c r="F87" s="213"/>
    </row>
  </sheetData>
  <sortState ref="BG9:BO31">
    <sortCondition descending="1" ref="BL9:BL31"/>
  </sortState>
  <mergeCells count="18">
    <mergeCell ref="BH36:BI36"/>
    <mergeCell ref="AG36:AH36"/>
    <mergeCell ref="H33:I33"/>
    <mergeCell ref="T34:U34"/>
    <mergeCell ref="AP36:AQ36"/>
    <mergeCell ref="AY36:AZ36"/>
    <mergeCell ref="BH6:BO6"/>
    <mergeCell ref="BH8:BI8"/>
    <mergeCell ref="AY6:BF6"/>
    <mergeCell ref="AY8:AZ8"/>
    <mergeCell ref="H6:R6"/>
    <mergeCell ref="AG6:AN6"/>
    <mergeCell ref="AG8:AH8"/>
    <mergeCell ref="AP6:AW6"/>
    <mergeCell ref="AP8:AQ8"/>
    <mergeCell ref="T6:AE6"/>
    <mergeCell ref="H8:I8"/>
    <mergeCell ref="T8:U8"/>
  </mergeCells>
  <conditionalFormatting sqref="AL9:AM28 AL32:AM32 AU32:AV32 BD32:BE32 BM32:BN32">
    <cfRule type="cellIs" dxfId="17" priority="14" operator="lessThan">
      <formula>0</formula>
    </cfRule>
  </conditionalFormatting>
  <conditionalFormatting sqref="AU9:AV31">
    <cfRule type="cellIs" dxfId="16" priority="13" operator="lessThan">
      <formula>0</formula>
    </cfRule>
  </conditionalFormatting>
  <conditionalFormatting sqref="BM9:BN31">
    <cfRule type="cellIs" dxfId="15" priority="12" operator="lessThan">
      <formula>0</formula>
    </cfRule>
  </conditionalFormatting>
  <conditionalFormatting sqref="BD9:BE31">
    <cfRule type="cellIs" dxfId="14" priority="6" operator="lessThan">
      <formula>0</formula>
    </cfRule>
  </conditionalFormatting>
  <conditionalFormatting sqref="AL29:AM31">
    <cfRule type="cellIs" dxfId="13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BD43"/>
  <sheetViews>
    <sheetView showGridLines="0" zoomScale="85" zoomScaleNormal="85" workbookViewId="0">
      <selection activeCell="C6" sqref="C6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5" width="13.6640625" customWidth="1"/>
    <col min="6" max="6" width="15" bestFit="1" customWidth="1"/>
    <col min="7" max="7" width="11.5546875" customWidth="1"/>
    <col min="8" max="8" width="4.109375" bestFit="1" customWidth="1"/>
    <col min="9" max="9" width="30.44140625" bestFit="1" customWidth="1"/>
    <col min="10" max="10" width="14.44140625" bestFit="1" customWidth="1"/>
    <col min="11" max="11" width="13.6640625" bestFit="1" customWidth="1"/>
    <col min="12" max="14" width="12.6640625" bestFit="1" customWidth="1"/>
    <col min="15" max="15" width="16.33203125" bestFit="1" customWidth="1"/>
    <col min="16" max="16" width="11.6640625" bestFit="1" customWidth="1"/>
    <col min="17" max="18" width="13.6640625" customWidth="1"/>
    <col min="19" max="19" width="11.5546875" customWidth="1"/>
    <col min="20" max="20" width="4.109375" bestFit="1" customWidth="1"/>
    <col min="21" max="21" width="33.5546875" bestFit="1" customWidth="1"/>
    <col min="22" max="22" width="13.6640625" bestFit="1" customWidth="1"/>
    <col min="23" max="23" width="13.44140625" customWidth="1"/>
    <col min="24" max="24" width="13.6640625" customWidth="1"/>
    <col min="25" max="25" width="11.77734375" customWidth="1"/>
    <col min="26" max="26" width="14.109375" bestFit="1" customWidth="1"/>
    <col min="27" max="27" width="9" customWidth="1"/>
    <col min="28" max="28" width="11.5546875" customWidth="1"/>
    <col min="29" max="56" width="0" hidden="1" customWidth="1"/>
    <col min="57" max="16384" width="11.5546875" hidden="1"/>
  </cols>
  <sheetData>
    <row r="2" spans="2:27" ht="14.4" customHeight="1" x14ac:dyDescent="0.3">
      <c r="B2" s="22"/>
      <c r="C2" s="23" t="s">
        <v>2</v>
      </c>
    </row>
    <row r="3" spans="2:27" ht="15.6" x14ac:dyDescent="0.3">
      <c r="B3" s="22"/>
      <c r="C3" s="23" t="s">
        <v>1</v>
      </c>
      <c r="D3" s="3"/>
      <c r="E3" s="3"/>
      <c r="F3" s="3"/>
    </row>
    <row r="4" spans="2:27" ht="16.2" thickBot="1" x14ac:dyDescent="0.35">
      <c r="B4" s="24"/>
      <c r="C4" s="25" t="s">
        <v>3</v>
      </c>
      <c r="D4" s="20"/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15" thickTop="1" x14ac:dyDescent="0.3">
      <c r="B5" s="1"/>
      <c r="C5" s="1"/>
      <c r="D5" s="3"/>
      <c r="E5" s="3"/>
      <c r="F5" s="3"/>
    </row>
    <row r="6" spans="2:27" ht="14.4" customHeight="1" x14ac:dyDescent="0.3">
      <c r="B6" s="1"/>
      <c r="C6" s="38" t="s">
        <v>51</v>
      </c>
      <c r="D6" s="3"/>
      <c r="E6" s="3"/>
      <c r="F6" s="3"/>
      <c r="H6" s="337" t="s">
        <v>243</v>
      </c>
      <c r="I6" s="339"/>
      <c r="J6" s="339"/>
      <c r="K6" s="339"/>
      <c r="L6" s="339"/>
      <c r="M6" s="339"/>
      <c r="N6" s="339"/>
      <c r="O6" s="339"/>
      <c r="P6" s="339"/>
      <c r="Q6" s="339"/>
      <c r="R6" s="338"/>
      <c r="T6" s="337" t="s">
        <v>97</v>
      </c>
      <c r="U6" s="339"/>
      <c r="V6" s="339"/>
      <c r="W6" s="339"/>
      <c r="X6" s="339"/>
      <c r="Y6" s="339"/>
      <c r="Z6" s="339"/>
      <c r="AA6" s="338"/>
    </row>
    <row r="8" spans="2:27" x14ac:dyDescent="0.3">
      <c r="C8" s="4" t="s">
        <v>29</v>
      </c>
      <c r="D8" s="95">
        <v>42916</v>
      </c>
      <c r="E8" s="95">
        <v>43281</v>
      </c>
      <c r="F8" s="95" t="s">
        <v>230</v>
      </c>
      <c r="H8" s="361" t="s">
        <v>39</v>
      </c>
      <c r="I8" s="362"/>
      <c r="J8" s="21" t="s">
        <v>44</v>
      </c>
      <c r="K8" s="21" t="s">
        <v>45</v>
      </c>
      <c r="L8" s="21" t="s">
        <v>46</v>
      </c>
      <c r="M8" s="21" t="s">
        <v>47</v>
      </c>
      <c r="N8" s="21" t="s">
        <v>48</v>
      </c>
      <c r="O8" s="21" t="s">
        <v>49</v>
      </c>
      <c r="P8" s="21" t="s">
        <v>50</v>
      </c>
      <c r="Q8" s="21" t="s">
        <v>188</v>
      </c>
      <c r="R8" s="21" t="s">
        <v>38</v>
      </c>
      <c r="T8" s="360" t="s">
        <v>39</v>
      </c>
      <c r="U8" s="360"/>
      <c r="V8" s="142">
        <v>42916</v>
      </c>
      <c r="W8" s="142">
        <v>43250</v>
      </c>
      <c r="X8" s="142">
        <v>43281</v>
      </c>
      <c r="Y8" s="142" t="s">
        <v>40</v>
      </c>
      <c r="Z8" s="142" t="s">
        <v>41</v>
      </c>
      <c r="AA8" s="142" t="s">
        <v>42</v>
      </c>
    </row>
    <row r="9" spans="2:27" x14ac:dyDescent="0.3">
      <c r="C9" s="17" t="s">
        <v>44</v>
      </c>
      <c r="D9" s="7">
        <v>123600572.3</v>
      </c>
      <c r="E9" s="7">
        <v>128528324.28999999</v>
      </c>
      <c r="F9" s="292">
        <v>3.9868359007590115E-2</v>
      </c>
      <c r="G9">
        <v>24</v>
      </c>
      <c r="H9" s="39">
        <v>1</v>
      </c>
      <c r="I9" s="40" t="s">
        <v>78</v>
      </c>
      <c r="J9" s="42">
        <v>167469</v>
      </c>
      <c r="K9" s="42">
        <v>101805230</v>
      </c>
      <c r="L9" s="42">
        <v>0</v>
      </c>
      <c r="M9" s="42">
        <v>256484</v>
      </c>
      <c r="N9" s="42">
        <v>0</v>
      </c>
      <c r="O9" s="42">
        <v>0</v>
      </c>
      <c r="P9" s="42">
        <v>0</v>
      </c>
      <c r="Q9" s="42">
        <v>0</v>
      </c>
      <c r="R9" s="193">
        <v>102229183</v>
      </c>
      <c r="S9">
        <v>24</v>
      </c>
      <c r="T9" s="39">
        <v>1</v>
      </c>
      <c r="U9" s="40" t="s">
        <v>78</v>
      </c>
      <c r="V9" s="42">
        <v>92410188.182439402</v>
      </c>
      <c r="W9" s="70">
        <v>102190638.81212381</v>
      </c>
      <c r="X9" s="42">
        <v>102229183</v>
      </c>
      <c r="Y9" s="63">
        <v>0.10625446188006449</v>
      </c>
      <c r="Z9" s="63">
        <v>3.7717924385471946E-4</v>
      </c>
      <c r="AA9" s="41">
        <v>0.2063347173800146</v>
      </c>
    </row>
    <row r="10" spans="2:27" x14ac:dyDescent="0.3">
      <c r="C10" s="17" t="s">
        <v>45</v>
      </c>
      <c r="D10" s="7">
        <v>102788034.91000001</v>
      </c>
      <c r="E10" s="7">
        <v>119262924.00999999</v>
      </c>
      <c r="F10" s="292">
        <v>0.16028022244442353</v>
      </c>
      <c r="G10">
        <v>31</v>
      </c>
      <c r="H10" s="39">
        <v>2</v>
      </c>
      <c r="I10" s="40" t="s">
        <v>58</v>
      </c>
      <c r="J10" s="42">
        <v>36364720.240000002</v>
      </c>
      <c r="K10" s="42">
        <v>1870026.24</v>
      </c>
      <c r="L10" s="42">
        <v>5475213.3799999999</v>
      </c>
      <c r="M10" s="42">
        <v>8584123.3100000005</v>
      </c>
      <c r="N10" s="42">
        <v>16635783.82</v>
      </c>
      <c r="O10" s="42">
        <v>6523356.2599999998</v>
      </c>
      <c r="P10" s="42">
        <v>0</v>
      </c>
      <c r="Q10" s="42">
        <v>5382614.2300000004</v>
      </c>
      <c r="R10" s="193">
        <v>80835837.480000019</v>
      </c>
      <c r="S10">
        <v>31</v>
      </c>
      <c r="T10" s="39">
        <v>2</v>
      </c>
      <c r="U10" s="40" t="s">
        <v>58</v>
      </c>
      <c r="V10" s="42">
        <v>74106998.61056225</v>
      </c>
      <c r="W10" s="70">
        <v>80652671.335699528</v>
      </c>
      <c r="X10" s="42">
        <v>80835837.480000019</v>
      </c>
      <c r="Y10" s="63">
        <v>9.0798966300043027E-2</v>
      </c>
      <c r="Z10" s="63">
        <v>2.2710486989092615E-3</v>
      </c>
      <c r="AA10" s="41">
        <v>0.16315536514277529</v>
      </c>
    </row>
    <row r="11" spans="2:27" x14ac:dyDescent="0.3">
      <c r="C11" s="17" t="s">
        <v>49</v>
      </c>
      <c r="D11" s="7">
        <v>80072047.560000002</v>
      </c>
      <c r="E11" s="7">
        <v>79017119.840000004</v>
      </c>
      <c r="F11" s="292">
        <v>-1.3174731409353768E-2</v>
      </c>
      <c r="G11">
        <v>22</v>
      </c>
      <c r="H11" s="39">
        <v>3</v>
      </c>
      <c r="I11" s="40" t="s">
        <v>62</v>
      </c>
      <c r="J11" s="42">
        <v>15245109.939999999</v>
      </c>
      <c r="K11" s="42">
        <v>1267903.27</v>
      </c>
      <c r="L11" s="42">
        <v>17382068.289999999</v>
      </c>
      <c r="M11" s="42">
        <v>8198023.3099999996</v>
      </c>
      <c r="N11" s="42">
        <v>7985284.0999999996</v>
      </c>
      <c r="O11" s="42">
        <v>17718743.440000001</v>
      </c>
      <c r="P11" s="42">
        <v>0</v>
      </c>
      <c r="Q11" s="42">
        <v>0</v>
      </c>
      <c r="R11" s="193">
        <v>67797132.350000009</v>
      </c>
      <c r="S11">
        <v>22</v>
      </c>
      <c r="T11" s="39">
        <v>3</v>
      </c>
      <c r="U11" s="40" t="s">
        <v>62</v>
      </c>
      <c r="V11" s="42">
        <v>68504267.448991522</v>
      </c>
      <c r="W11" s="70">
        <v>67085886.934315979</v>
      </c>
      <c r="X11" s="42">
        <v>67797132.350000009</v>
      </c>
      <c r="Y11" s="63">
        <v>-1.0322497054917723E-2</v>
      </c>
      <c r="Z11" s="63">
        <v>1.0602012557133111E-2</v>
      </c>
      <c r="AA11" s="41">
        <v>0.13683863777540603</v>
      </c>
    </row>
    <row r="12" spans="2:27" x14ac:dyDescent="0.3">
      <c r="C12" s="17" t="s">
        <v>46</v>
      </c>
      <c r="D12" s="7">
        <v>57596395.949999996</v>
      </c>
      <c r="E12" s="7">
        <v>54460518.480000004</v>
      </c>
      <c r="F12" s="292">
        <v>-5.4445723873456919E-2</v>
      </c>
      <c r="G12">
        <v>16</v>
      </c>
      <c r="H12" s="61">
        <v>4</v>
      </c>
      <c r="I12" s="62" t="s">
        <v>57</v>
      </c>
      <c r="J12" s="42">
        <v>20089489.280000001</v>
      </c>
      <c r="K12" s="42">
        <v>221942.86</v>
      </c>
      <c r="L12" s="42">
        <v>16144751.02</v>
      </c>
      <c r="M12" s="42">
        <v>5300230.37</v>
      </c>
      <c r="N12" s="42">
        <v>5534306.1399999997</v>
      </c>
      <c r="O12" s="42">
        <v>10861.52</v>
      </c>
      <c r="P12" s="42">
        <v>488348.09</v>
      </c>
      <c r="Q12" s="42">
        <v>6252388.0199999996</v>
      </c>
      <c r="R12" s="193">
        <v>54042317.299999997</v>
      </c>
      <c r="S12">
        <v>16</v>
      </c>
      <c r="T12" s="39">
        <v>4</v>
      </c>
      <c r="U12" s="62" t="s">
        <v>57</v>
      </c>
      <c r="V12" s="42">
        <v>47623984.436212711</v>
      </c>
      <c r="W12" s="70">
        <v>53635813.714416876</v>
      </c>
      <c r="X12" s="70">
        <v>54042317.299999997</v>
      </c>
      <c r="Y12" s="63">
        <v>0.13477101800215729</v>
      </c>
      <c r="Z12" s="63">
        <v>7.5789581145826457E-3</v>
      </c>
      <c r="AA12" s="41">
        <v>0.1090765468276957</v>
      </c>
    </row>
    <row r="13" spans="2:27" x14ac:dyDescent="0.3">
      <c r="C13" s="17" t="s">
        <v>189</v>
      </c>
      <c r="D13" s="7">
        <v>49585390.370000005</v>
      </c>
      <c r="E13" s="7">
        <v>53715585.579999991</v>
      </c>
      <c r="F13" s="292">
        <v>8.3294599057927909E-2</v>
      </c>
      <c r="G13">
        <v>12</v>
      </c>
      <c r="H13" s="61">
        <v>5</v>
      </c>
      <c r="I13" s="62" t="s">
        <v>73</v>
      </c>
      <c r="J13" s="42">
        <v>7061692.5599999996</v>
      </c>
      <c r="K13" s="42">
        <v>247023.53</v>
      </c>
      <c r="L13" s="42">
        <v>50123.23</v>
      </c>
      <c r="M13" s="42">
        <v>183718.13</v>
      </c>
      <c r="N13" s="42">
        <v>3028703.71</v>
      </c>
      <c r="O13" s="42">
        <v>28061133.02</v>
      </c>
      <c r="P13" s="42">
        <v>0</v>
      </c>
      <c r="Q13" s="42">
        <v>0</v>
      </c>
      <c r="R13" s="193">
        <v>38632394.18</v>
      </c>
      <c r="S13">
        <v>12</v>
      </c>
      <c r="T13" s="39">
        <v>5</v>
      </c>
      <c r="U13" s="62" t="s">
        <v>73</v>
      </c>
      <c r="V13" s="42">
        <v>38298126.908766195</v>
      </c>
      <c r="W13" s="70">
        <v>38299331.569911577</v>
      </c>
      <c r="X13" s="70">
        <v>38632394.18</v>
      </c>
      <c r="Y13" s="63">
        <v>8.7280318442228833E-3</v>
      </c>
      <c r="Z13" s="63">
        <v>8.6963034715228371E-3</v>
      </c>
      <c r="AA13" s="41">
        <v>7.7973861288157031E-2</v>
      </c>
    </row>
    <row r="14" spans="2:27" x14ac:dyDescent="0.3">
      <c r="C14" s="17" t="s">
        <v>47</v>
      </c>
      <c r="D14" s="7">
        <v>42665022.050000004</v>
      </c>
      <c r="E14" s="7">
        <v>44512488.919999994</v>
      </c>
      <c r="F14" s="292">
        <v>4.3301673859090117E-2</v>
      </c>
      <c r="G14">
        <v>21</v>
      </c>
      <c r="H14" s="61">
        <v>6</v>
      </c>
      <c r="I14" s="62" t="s">
        <v>61</v>
      </c>
      <c r="J14" s="42">
        <v>10759530.109999999</v>
      </c>
      <c r="K14" s="42">
        <v>75191.69</v>
      </c>
      <c r="L14" s="42">
        <v>652028.44999999995</v>
      </c>
      <c r="M14" s="42">
        <v>1713367.4</v>
      </c>
      <c r="N14" s="42">
        <v>3089229.3</v>
      </c>
      <c r="O14" s="42">
        <v>16291300.08</v>
      </c>
      <c r="P14" s="42">
        <v>0</v>
      </c>
      <c r="Q14" s="42">
        <v>664995.79</v>
      </c>
      <c r="R14" s="193">
        <v>33245642.82</v>
      </c>
      <c r="S14">
        <v>21</v>
      </c>
      <c r="T14" s="39">
        <v>6</v>
      </c>
      <c r="U14" s="62" t="s">
        <v>61</v>
      </c>
      <c r="V14" s="42">
        <v>33234443.813467167</v>
      </c>
      <c r="W14" s="70">
        <v>33147037.875460282</v>
      </c>
      <c r="X14" s="70">
        <v>33245642.82</v>
      </c>
      <c r="Y14" s="63">
        <v>3.3696987967335446E-4</v>
      </c>
      <c r="Z14" s="63">
        <v>2.9747739424015318E-3</v>
      </c>
      <c r="AA14" s="41">
        <v>6.7101488186417493E-2</v>
      </c>
    </row>
    <row r="15" spans="2:27" x14ac:dyDescent="0.3">
      <c r="C15" s="17" t="s">
        <v>191</v>
      </c>
      <c r="D15" s="7">
        <v>11201152.600000001</v>
      </c>
      <c r="E15" s="7">
        <v>13755074.520000001</v>
      </c>
      <c r="F15" s="292">
        <v>0.2280052786710538</v>
      </c>
      <c r="G15">
        <v>42</v>
      </c>
      <c r="H15" s="61">
        <v>7</v>
      </c>
      <c r="I15" s="62" t="s">
        <v>59</v>
      </c>
      <c r="J15" s="42">
        <v>5468659.4000000004</v>
      </c>
      <c r="K15" s="42">
        <v>1037705.99</v>
      </c>
      <c r="L15" s="42">
        <v>4559799.54</v>
      </c>
      <c r="M15" s="42">
        <v>2610035.2799999998</v>
      </c>
      <c r="N15" s="42">
        <v>4667491.7300000004</v>
      </c>
      <c r="O15" s="42">
        <v>1064998.94</v>
      </c>
      <c r="P15" s="42">
        <v>1438541.14</v>
      </c>
      <c r="Q15" s="42">
        <v>0</v>
      </c>
      <c r="R15" s="193">
        <v>20847232.02</v>
      </c>
      <c r="S15">
        <v>42</v>
      </c>
      <c r="T15" s="39">
        <v>7</v>
      </c>
      <c r="U15" s="62" t="s">
        <v>59</v>
      </c>
      <c r="V15" s="42">
        <v>17885978.468390819</v>
      </c>
      <c r="W15" s="70">
        <v>20627114.263768289</v>
      </c>
      <c r="X15" s="70">
        <v>20847232.02</v>
      </c>
      <c r="Y15" s="63">
        <v>0.16556284895693496</v>
      </c>
      <c r="Z15" s="63">
        <v>1.0671282149163686E-2</v>
      </c>
      <c r="AA15" s="41">
        <v>4.207710167264362E-2</v>
      </c>
    </row>
    <row r="16" spans="2:27" x14ac:dyDescent="0.3">
      <c r="B16" s="10"/>
      <c r="C16" s="17" t="s">
        <v>190</v>
      </c>
      <c r="D16" s="7">
        <v>1918203.49</v>
      </c>
      <c r="E16" s="7">
        <v>2201101.37</v>
      </c>
      <c r="F16" s="292">
        <v>0.14748064085734724</v>
      </c>
      <c r="G16">
        <v>20</v>
      </c>
      <c r="H16" s="61">
        <v>8</v>
      </c>
      <c r="I16" s="62" t="s">
        <v>60</v>
      </c>
      <c r="J16" s="42">
        <v>10901910.640000001</v>
      </c>
      <c r="K16" s="42">
        <v>66951.070000000007</v>
      </c>
      <c r="L16" s="42">
        <v>1892845.73</v>
      </c>
      <c r="M16" s="42">
        <v>1744506.97</v>
      </c>
      <c r="N16" s="42">
        <v>2186354.56</v>
      </c>
      <c r="O16" s="42">
        <v>3291.36</v>
      </c>
      <c r="P16" s="42">
        <v>0</v>
      </c>
      <c r="Q16" s="42">
        <v>941477.14</v>
      </c>
      <c r="R16" s="193">
        <v>17737337.470000003</v>
      </c>
      <c r="S16">
        <v>20</v>
      </c>
      <c r="T16" s="39">
        <v>8</v>
      </c>
      <c r="U16" s="62" t="s">
        <v>60</v>
      </c>
      <c r="V16" s="42">
        <v>15795823.464902986</v>
      </c>
      <c r="W16" s="70">
        <v>17671140.507508982</v>
      </c>
      <c r="X16" s="70">
        <v>17737337.470000003</v>
      </c>
      <c r="Y16" s="63">
        <v>0.12291312380205444</v>
      </c>
      <c r="Z16" s="63">
        <v>3.7460492412977331E-3</v>
      </c>
      <c r="AA16" s="41">
        <v>3.5800232443864821E-2</v>
      </c>
    </row>
    <row r="17" spans="2:27" x14ac:dyDescent="0.3">
      <c r="B17" s="10"/>
      <c r="C17" s="18" t="s">
        <v>38</v>
      </c>
      <c r="D17" s="6">
        <v>469426819.23000002</v>
      </c>
      <c r="E17" s="6">
        <v>495453137.00999999</v>
      </c>
      <c r="F17" s="293">
        <v>5.5442758517058932E-2</v>
      </c>
      <c r="G17">
        <v>23</v>
      </c>
      <c r="H17" s="61">
        <v>9</v>
      </c>
      <c r="I17" s="62" t="s">
        <v>216</v>
      </c>
      <c r="J17" s="42">
        <v>2471188.75</v>
      </c>
      <c r="K17" s="42">
        <v>929237.57</v>
      </c>
      <c r="L17" s="42">
        <v>2242575.29</v>
      </c>
      <c r="M17" s="42">
        <v>7382221.5700000003</v>
      </c>
      <c r="N17" s="42">
        <v>1012463.18</v>
      </c>
      <c r="O17" s="42">
        <v>0</v>
      </c>
      <c r="P17" s="42">
        <v>2524.64</v>
      </c>
      <c r="Q17" s="42">
        <v>37994.17</v>
      </c>
      <c r="R17" s="193">
        <v>14078205.17</v>
      </c>
      <c r="S17">
        <v>23</v>
      </c>
      <c r="T17" s="39">
        <v>9</v>
      </c>
      <c r="U17" s="62" t="s">
        <v>216</v>
      </c>
      <c r="V17" s="42">
        <v>11411705.202293163</v>
      </c>
      <c r="W17" s="70">
        <v>13654156.426008128</v>
      </c>
      <c r="X17" s="70">
        <v>14078205.17</v>
      </c>
      <c r="Y17" s="63">
        <v>0.23366358668036824</v>
      </c>
      <c r="Z17" s="63">
        <v>3.1056385379045093E-2</v>
      </c>
      <c r="AA17" s="41">
        <v>2.8414806806876372E-2</v>
      </c>
    </row>
    <row r="18" spans="2:27" x14ac:dyDescent="0.3">
      <c r="B18" s="10"/>
      <c r="C18" s="9" t="s">
        <v>27</v>
      </c>
      <c r="D18" s="12"/>
      <c r="E18" s="12"/>
      <c r="F18" s="12"/>
      <c r="G18">
        <v>3</v>
      </c>
      <c r="H18" s="61">
        <v>10</v>
      </c>
      <c r="I18" s="62" t="s">
        <v>63</v>
      </c>
      <c r="J18" s="42">
        <v>2168448.4500000002</v>
      </c>
      <c r="K18" s="42">
        <v>82680.320000000007</v>
      </c>
      <c r="L18" s="42">
        <v>333716.73</v>
      </c>
      <c r="M18" s="42">
        <v>1267471.6000000001</v>
      </c>
      <c r="N18" s="42">
        <v>4376865.08</v>
      </c>
      <c r="O18" s="42">
        <v>2089696.41</v>
      </c>
      <c r="P18" s="42">
        <v>0</v>
      </c>
      <c r="Q18" s="42">
        <v>0</v>
      </c>
      <c r="R18" s="193">
        <v>10318878.59</v>
      </c>
      <c r="S18">
        <v>3</v>
      </c>
      <c r="T18" s="39">
        <v>10</v>
      </c>
      <c r="U18" s="62" t="s">
        <v>63</v>
      </c>
      <c r="V18" s="42">
        <v>8916472.6097269505</v>
      </c>
      <c r="W18" s="70">
        <v>10909315.28224848</v>
      </c>
      <c r="X18" s="70">
        <v>10318878.59</v>
      </c>
      <c r="Y18" s="63">
        <v>0.15728259836105707</v>
      </c>
      <c r="Z18" s="63">
        <v>-5.4122250294592944E-2</v>
      </c>
      <c r="AA18" s="41">
        <v>2.0827153607853185E-2</v>
      </c>
    </row>
    <row r="19" spans="2:27" x14ac:dyDescent="0.3">
      <c r="B19" s="10"/>
      <c r="C19" s="100" t="s">
        <v>116</v>
      </c>
      <c r="D19" s="101"/>
      <c r="E19" s="101"/>
      <c r="F19" s="101"/>
      <c r="G19">
        <v>25</v>
      </c>
      <c r="H19" s="61">
        <v>11</v>
      </c>
      <c r="I19" s="62" t="s">
        <v>66</v>
      </c>
      <c r="J19" s="42">
        <v>4785956.0199999996</v>
      </c>
      <c r="K19" s="42">
        <v>128086.88</v>
      </c>
      <c r="L19" s="42">
        <v>1650005.72</v>
      </c>
      <c r="M19" s="42">
        <v>1739483.71</v>
      </c>
      <c r="N19" s="42">
        <v>801452.46</v>
      </c>
      <c r="O19" s="42">
        <v>71220.13</v>
      </c>
      <c r="P19" s="42">
        <v>0</v>
      </c>
      <c r="Q19" s="42">
        <v>150942.10999999999</v>
      </c>
      <c r="R19" s="193">
        <v>9327147.0299999993</v>
      </c>
      <c r="S19">
        <v>25</v>
      </c>
      <c r="T19" s="61">
        <v>11</v>
      </c>
      <c r="U19" s="62" t="s">
        <v>66</v>
      </c>
      <c r="V19" s="42">
        <v>8493147.3944277558</v>
      </c>
      <c r="W19" s="70">
        <v>9540906.0163192507</v>
      </c>
      <c r="X19" s="70">
        <v>9327147.0299999993</v>
      </c>
      <c r="Y19" s="63">
        <v>9.8196769329520928E-2</v>
      </c>
      <c r="Z19" s="63">
        <v>-2.2404474580676847E-2</v>
      </c>
      <c r="AA19" s="64">
        <v>1.882548788829597E-2</v>
      </c>
    </row>
    <row r="20" spans="2:27" x14ac:dyDescent="0.3">
      <c r="B20" s="10"/>
      <c r="G20">
        <v>40</v>
      </c>
      <c r="H20" s="61">
        <v>12</v>
      </c>
      <c r="I20" s="62" t="s">
        <v>72</v>
      </c>
      <c r="J20" s="42">
        <v>1884352.09</v>
      </c>
      <c r="K20" s="42">
        <v>0</v>
      </c>
      <c r="L20" s="42">
        <v>36616.61</v>
      </c>
      <c r="M20" s="42">
        <v>23114.04</v>
      </c>
      <c r="N20" s="42">
        <v>138228.54999999999</v>
      </c>
      <c r="O20" s="42">
        <v>6076510.7800000003</v>
      </c>
      <c r="P20" s="42">
        <v>0</v>
      </c>
      <c r="Q20" s="42">
        <v>47338.14</v>
      </c>
      <c r="R20" s="193">
        <v>8206160.21</v>
      </c>
      <c r="S20">
        <v>40</v>
      </c>
      <c r="T20" s="61">
        <v>12</v>
      </c>
      <c r="U20" s="62" t="s">
        <v>72</v>
      </c>
      <c r="V20" s="42">
        <v>7563115.265027659</v>
      </c>
      <c r="W20" s="70">
        <v>7867061.8737275098</v>
      </c>
      <c r="X20" s="70">
        <v>8206160.21</v>
      </c>
      <c r="Y20" s="63">
        <v>8.5023819211882623E-2</v>
      </c>
      <c r="Z20" s="63">
        <v>4.3103555268190874E-2</v>
      </c>
      <c r="AA20" s="64">
        <v>1.6562939250971725E-2</v>
      </c>
    </row>
    <row r="21" spans="2:27" x14ac:dyDescent="0.3">
      <c r="B21" s="10"/>
      <c r="C21" s="12"/>
      <c r="E21" s="101"/>
      <c r="F21" s="101"/>
      <c r="G21">
        <v>59</v>
      </c>
      <c r="H21" s="61">
        <v>13</v>
      </c>
      <c r="I21" s="62" t="s">
        <v>69</v>
      </c>
      <c r="J21" s="42">
        <v>3244135.28</v>
      </c>
      <c r="K21" s="42">
        <v>198996.34</v>
      </c>
      <c r="L21" s="42">
        <v>1873834.21</v>
      </c>
      <c r="M21" s="42">
        <v>990410.94</v>
      </c>
      <c r="N21" s="42">
        <v>527528.55000000005</v>
      </c>
      <c r="O21" s="42">
        <v>0</v>
      </c>
      <c r="P21" s="42">
        <v>31121.38</v>
      </c>
      <c r="Q21" s="42">
        <v>0</v>
      </c>
      <c r="R21" s="193">
        <v>6866026.6999999993</v>
      </c>
      <c r="S21">
        <v>59</v>
      </c>
      <c r="T21" s="61">
        <v>13</v>
      </c>
      <c r="U21" s="62" t="s">
        <v>69</v>
      </c>
      <c r="V21" s="42">
        <v>4488394.0381088704</v>
      </c>
      <c r="W21" s="70">
        <v>6730557.1684760293</v>
      </c>
      <c r="X21" s="70">
        <v>6866026.6999999993</v>
      </c>
      <c r="Y21" s="63">
        <v>0.52972903931868576</v>
      </c>
      <c r="Z21" s="63">
        <v>2.0127535972574329E-2</v>
      </c>
      <c r="AA21" s="64">
        <v>1.3858074936079007E-2</v>
      </c>
    </row>
    <row r="22" spans="2:27" x14ac:dyDescent="0.3">
      <c r="B22" s="10"/>
      <c r="C22" s="12"/>
      <c r="D22" s="12"/>
      <c r="E22" s="101"/>
      <c r="F22" s="101"/>
      <c r="G22">
        <v>4</v>
      </c>
      <c r="H22" s="61">
        <v>14</v>
      </c>
      <c r="I22" s="62" t="s">
        <v>217</v>
      </c>
      <c r="J22" s="42">
        <v>48237</v>
      </c>
      <c r="K22" s="42">
        <v>4960011</v>
      </c>
      <c r="L22" s="42">
        <v>123</v>
      </c>
      <c r="M22" s="42">
        <v>29283</v>
      </c>
      <c r="N22" s="42">
        <v>0</v>
      </c>
      <c r="O22" s="42">
        <v>0</v>
      </c>
      <c r="P22" s="42">
        <v>0</v>
      </c>
      <c r="Q22" s="42">
        <v>0</v>
      </c>
      <c r="R22" s="193">
        <v>5037654</v>
      </c>
      <c r="S22">
        <v>4</v>
      </c>
      <c r="T22" s="61">
        <v>14</v>
      </c>
      <c r="U22" s="62" t="s">
        <v>217</v>
      </c>
      <c r="V22" s="42">
        <v>3673213.0614934103</v>
      </c>
      <c r="W22" s="70">
        <v>4930155.7302076891</v>
      </c>
      <c r="X22" s="70">
        <v>5037654</v>
      </c>
      <c r="Y22" s="63">
        <v>0.37145706379249677</v>
      </c>
      <c r="Z22" s="63">
        <v>2.1804234120568422E-2</v>
      </c>
      <c r="AA22" s="64">
        <v>1.0167770922597514E-2</v>
      </c>
    </row>
    <row r="23" spans="2:27" x14ac:dyDescent="0.3">
      <c r="B23" s="10"/>
      <c r="C23" s="12"/>
      <c r="D23" s="12"/>
      <c r="E23" s="101"/>
      <c r="F23" s="101"/>
      <c r="G23">
        <v>18</v>
      </c>
      <c r="H23" s="61">
        <v>15</v>
      </c>
      <c r="I23" s="62" t="s">
        <v>67</v>
      </c>
      <c r="J23" s="42">
        <v>1422824.47</v>
      </c>
      <c r="K23" s="42">
        <v>2229.41</v>
      </c>
      <c r="L23" s="42">
        <v>79718.17</v>
      </c>
      <c r="M23" s="42">
        <v>830838.91</v>
      </c>
      <c r="N23" s="42">
        <v>633133.37</v>
      </c>
      <c r="O23" s="42">
        <v>943451.78</v>
      </c>
      <c r="P23" s="42">
        <v>120970.48</v>
      </c>
      <c r="Q23" s="42">
        <v>0</v>
      </c>
      <c r="R23" s="193">
        <v>4033166.5900000003</v>
      </c>
      <c r="S23">
        <v>18</v>
      </c>
      <c r="T23" s="61">
        <v>15</v>
      </c>
      <c r="U23" s="62" t="s">
        <v>67</v>
      </c>
      <c r="V23" s="42">
        <v>3487466.8100771694</v>
      </c>
      <c r="W23" s="70">
        <v>4057976.2783466498</v>
      </c>
      <c r="X23" s="70">
        <v>4033166.5900000003</v>
      </c>
      <c r="Y23" s="63">
        <v>0.15647454431566499</v>
      </c>
      <c r="Z23" s="63">
        <v>-6.1138081262411825E-3</v>
      </c>
      <c r="AA23" s="64">
        <v>8.1403593775582379E-3</v>
      </c>
    </row>
    <row r="24" spans="2:27" x14ac:dyDescent="0.3">
      <c r="B24" s="10"/>
      <c r="C24" s="12"/>
      <c r="D24" s="12"/>
      <c r="E24" s="101"/>
      <c r="F24" s="101"/>
      <c r="G24">
        <v>34</v>
      </c>
      <c r="H24" s="61">
        <v>16</v>
      </c>
      <c r="I24" s="62" t="s">
        <v>244</v>
      </c>
      <c r="J24" s="42">
        <v>828182</v>
      </c>
      <c r="K24" s="42">
        <v>32992</v>
      </c>
      <c r="L24" s="42">
        <v>12750</v>
      </c>
      <c r="M24" s="42">
        <v>2316257</v>
      </c>
      <c r="N24" s="42">
        <v>604653</v>
      </c>
      <c r="O24" s="42">
        <v>0</v>
      </c>
      <c r="P24" s="42">
        <v>47688</v>
      </c>
      <c r="Q24" s="42">
        <v>0</v>
      </c>
      <c r="R24" s="193">
        <v>3842522</v>
      </c>
      <c r="S24">
        <v>34</v>
      </c>
      <c r="T24" s="61">
        <v>16</v>
      </c>
      <c r="U24" s="62" t="s">
        <v>244</v>
      </c>
      <c r="V24" s="42">
        <v>3158568.6092861509</v>
      </c>
      <c r="W24" s="70">
        <v>3858577.6815721197</v>
      </c>
      <c r="X24" s="70">
        <v>3842522</v>
      </c>
      <c r="Y24" s="63">
        <v>0.21653903249181772</v>
      </c>
      <c r="Z24" s="63">
        <v>-4.1610362410996471E-3</v>
      </c>
      <c r="AA24" s="64">
        <v>7.7555710378365093E-3</v>
      </c>
    </row>
    <row r="25" spans="2:27" x14ac:dyDescent="0.3">
      <c r="B25" s="10"/>
      <c r="C25" s="12"/>
      <c r="D25" s="12"/>
      <c r="E25" s="101"/>
      <c r="F25" s="101"/>
      <c r="G25">
        <v>7</v>
      </c>
      <c r="H25" s="61">
        <v>17</v>
      </c>
      <c r="I25" s="62" t="s">
        <v>68</v>
      </c>
      <c r="J25" s="42">
        <v>47802</v>
      </c>
      <c r="K25" s="42">
        <v>2512951</v>
      </c>
      <c r="L25" s="42">
        <v>0</v>
      </c>
      <c r="M25" s="42">
        <v>0</v>
      </c>
      <c r="N25" s="42">
        <v>916119.17</v>
      </c>
      <c r="O25" s="42">
        <v>89187</v>
      </c>
      <c r="P25" s="42">
        <v>0</v>
      </c>
      <c r="Q25" s="42">
        <v>0</v>
      </c>
      <c r="R25" s="193">
        <v>3566059.17</v>
      </c>
      <c r="S25">
        <v>7</v>
      </c>
      <c r="T25" s="61">
        <v>17</v>
      </c>
      <c r="U25" s="62" t="s">
        <v>68</v>
      </c>
      <c r="V25" s="42">
        <v>2186236.0028455001</v>
      </c>
      <c r="W25" s="70">
        <v>3525017.3282971303</v>
      </c>
      <c r="X25" s="70">
        <v>3566059.17</v>
      </c>
      <c r="Y25" s="63">
        <v>0.63114099546370483</v>
      </c>
      <c r="Z25" s="63">
        <v>1.1643018425301133E-2</v>
      </c>
      <c r="AA25" s="64">
        <v>7.1975710791150451E-3</v>
      </c>
    </row>
    <row r="26" spans="2:27" x14ac:dyDescent="0.3">
      <c r="B26" s="10"/>
      <c r="C26" s="12"/>
      <c r="D26" s="12"/>
      <c r="E26" s="101"/>
      <c r="F26" s="101"/>
      <c r="G26">
        <v>39</v>
      </c>
      <c r="H26" s="61">
        <v>18</v>
      </c>
      <c r="I26" s="62" t="s">
        <v>64</v>
      </c>
      <c r="J26" s="42">
        <v>1905522.25</v>
      </c>
      <c r="K26" s="42">
        <v>0</v>
      </c>
      <c r="L26" s="42">
        <v>50928.02</v>
      </c>
      <c r="M26" s="42">
        <v>365682.43</v>
      </c>
      <c r="N26" s="42">
        <v>635373.87</v>
      </c>
      <c r="O26" s="42">
        <v>34876.92</v>
      </c>
      <c r="P26" s="42">
        <v>0</v>
      </c>
      <c r="Q26" s="42">
        <v>52188.14</v>
      </c>
      <c r="R26" s="193">
        <v>3044571.6300000004</v>
      </c>
      <c r="S26">
        <v>39</v>
      </c>
      <c r="T26" s="61">
        <v>18</v>
      </c>
      <c r="U26" s="62" t="s">
        <v>64</v>
      </c>
      <c r="V26" s="42">
        <v>5687811.8180049323</v>
      </c>
      <c r="W26" s="70">
        <v>3170715.5621003299</v>
      </c>
      <c r="X26" s="70">
        <v>3044571.6300000004</v>
      </c>
      <c r="Y26" s="63">
        <v>-0.46472004921781673</v>
      </c>
      <c r="Z26" s="63">
        <v>-3.9784058087118268E-2</v>
      </c>
      <c r="AA26" s="64">
        <v>6.1450244282912877E-3</v>
      </c>
    </row>
    <row r="27" spans="2:27" x14ac:dyDescent="0.3">
      <c r="B27" s="10"/>
      <c r="C27" s="12"/>
      <c r="D27" s="12"/>
      <c r="E27" s="101"/>
      <c r="F27" s="101"/>
      <c r="G27">
        <v>60</v>
      </c>
      <c r="H27" s="61">
        <v>19</v>
      </c>
      <c r="I27" s="62" t="s">
        <v>81</v>
      </c>
      <c r="J27" s="42">
        <v>0</v>
      </c>
      <c r="K27" s="42">
        <v>2871058.88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193">
        <v>2871058.88</v>
      </c>
      <c r="S27">
        <v>60</v>
      </c>
      <c r="T27" s="61">
        <v>19</v>
      </c>
      <c r="U27" s="62" t="s">
        <v>81</v>
      </c>
      <c r="V27" s="42">
        <v>1543378.3778280797</v>
      </c>
      <c r="W27" s="70">
        <v>2873408.3656273498</v>
      </c>
      <c r="X27" s="70">
        <v>2871058.88</v>
      </c>
      <c r="Y27" s="63">
        <v>0.86024303647450306</v>
      </c>
      <c r="Z27" s="63">
        <v>-8.1766506127545213E-4</v>
      </c>
      <c r="AA27" s="64">
        <v>5.794814212553975E-3</v>
      </c>
    </row>
    <row r="28" spans="2:27" x14ac:dyDescent="0.3">
      <c r="B28" s="10"/>
      <c r="C28" s="12"/>
      <c r="D28" s="12"/>
      <c r="E28" s="101"/>
      <c r="F28" s="101"/>
      <c r="G28">
        <v>6</v>
      </c>
      <c r="H28" s="61">
        <v>20</v>
      </c>
      <c r="I28" s="62" t="s">
        <v>70</v>
      </c>
      <c r="J28" s="42">
        <v>541968.99</v>
      </c>
      <c r="K28" s="42">
        <v>429390.32</v>
      </c>
      <c r="L28" s="42">
        <v>653551.09</v>
      </c>
      <c r="M28" s="42">
        <v>513047.08</v>
      </c>
      <c r="N28" s="42">
        <v>670013.19999999995</v>
      </c>
      <c r="O28" s="42">
        <v>0</v>
      </c>
      <c r="P28" s="42">
        <v>0</v>
      </c>
      <c r="Q28" s="42">
        <v>0</v>
      </c>
      <c r="R28" s="193">
        <v>2807970.6799999997</v>
      </c>
      <c r="S28">
        <v>6</v>
      </c>
      <c r="T28" s="61">
        <v>20</v>
      </c>
      <c r="U28" s="62" t="s">
        <v>70</v>
      </c>
      <c r="V28" s="42">
        <v>2072887.0612417199</v>
      </c>
      <c r="W28" s="70">
        <v>2651898.8256695699</v>
      </c>
      <c r="X28" s="68">
        <v>2807970.6799999997</v>
      </c>
      <c r="Y28" s="63">
        <v>0.35461826768214921</v>
      </c>
      <c r="Z28" s="63">
        <v>5.8852869053563461E-2</v>
      </c>
      <c r="AA28" s="64">
        <v>5.667479868925171E-3</v>
      </c>
    </row>
    <row r="29" spans="2:27" x14ac:dyDescent="0.3">
      <c r="B29" s="10"/>
      <c r="C29" s="12"/>
      <c r="D29" s="12"/>
      <c r="E29" s="101"/>
      <c r="F29" s="101"/>
      <c r="G29">
        <v>62</v>
      </c>
      <c r="H29" s="61">
        <v>22</v>
      </c>
      <c r="I29" s="62" t="s">
        <v>159</v>
      </c>
      <c r="J29" s="42">
        <v>2577307.96</v>
      </c>
      <c r="K29" s="42">
        <v>12607.5</v>
      </c>
      <c r="L29" s="42">
        <v>0</v>
      </c>
      <c r="M29" s="42">
        <v>2296.33</v>
      </c>
      <c r="N29" s="42">
        <v>55004.71</v>
      </c>
      <c r="O29" s="42">
        <v>0</v>
      </c>
      <c r="P29" s="42">
        <v>0</v>
      </c>
      <c r="Q29" s="42">
        <v>0</v>
      </c>
      <c r="R29" s="193">
        <v>2647216.5</v>
      </c>
      <c r="S29">
        <v>38</v>
      </c>
      <c r="T29" s="61">
        <v>21</v>
      </c>
      <c r="U29" s="66" t="s">
        <v>71</v>
      </c>
      <c r="V29" s="42">
        <v>2151414.74104022</v>
      </c>
      <c r="W29" s="70">
        <v>2563543.6892962097</v>
      </c>
      <c r="X29" s="68">
        <v>2627098.91</v>
      </c>
      <c r="Y29" s="63">
        <v>0.22110296071030189</v>
      </c>
      <c r="Z29" s="63">
        <v>2.4791939754784886E-2</v>
      </c>
      <c r="AA29" s="64">
        <v>5.3024165430745392E-3</v>
      </c>
    </row>
    <row r="30" spans="2:27" x14ac:dyDescent="0.3">
      <c r="B30" s="10"/>
      <c r="C30" s="12"/>
      <c r="D30" s="15"/>
      <c r="E30" s="101"/>
      <c r="F30" s="101"/>
      <c r="G30">
        <v>38</v>
      </c>
      <c r="H30" s="61">
        <v>21</v>
      </c>
      <c r="I30" s="66" t="s">
        <v>71</v>
      </c>
      <c r="J30" s="42">
        <v>311222.96999999997</v>
      </c>
      <c r="K30" s="42">
        <v>2886.34</v>
      </c>
      <c r="L30" s="42">
        <v>1369870</v>
      </c>
      <c r="M30" s="42">
        <v>461893.54</v>
      </c>
      <c r="N30" s="42">
        <v>217597.08</v>
      </c>
      <c r="O30" s="42">
        <v>38492.199999999997</v>
      </c>
      <c r="P30" s="42">
        <v>0</v>
      </c>
      <c r="Q30" s="42">
        <v>225136.78</v>
      </c>
      <c r="R30" s="193">
        <v>2627098.91</v>
      </c>
      <c r="S30">
        <v>62</v>
      </c>
      <c r="T30" s="61">
        <v>22</v>
      </c>
      <c r="U30" s="62" t="s">
        <v>159</v>
      </c>
      <c r="V30" s="42">
        <v>2148744.4409416299</v>
      </c>
      <c r="W30" s="70">
        <v>2497078.5554607403</v>
      </c>
      <c r="X30" s="70">
        <v>2647216.5</v>
      </c>
      <c r="Y30" s="63">
        <v>0.23198294295059485</v>
      </c>
      <c r="Z30" s="63">
        <v>6.0125439069960374E-2</v>
      </c>
      <c r="AA30" s="64">
        <v>5.3430209685937863E-3</v>
      </c>
    </row>
    <row r="31" spans="2:27" x14ac:dyDescent="0.3">
      <c r="B31" s="10"/>
      <c r="C31" s="12"/>
      <c r="D31" s="16"/>
      <c r="E31" s="16"/>
      <c r="F31" s="16"/>
      <c r="G31">
        <v>61</v>
      </c>
      <c r="H31" s="61">
        <v>23</v>
      </c>
      <c r="I31" s="66" t="s">
        <v>226</v>
      </c>
      <c r="J31" s="42">
        <v>232594.89</v>
      </c>
      <c r="K31" s="42">
        <v>507821.8</v>
      </c>
      <c r="L31" s="42">
        <v>0</v>
      </c>
      <c r="M31" s="42">
        <v>0</v>
      </c>
      <c r="N31" s="42">
        <v>0</v>
      </c>
      <c r="O31" s="42">
        <v>0</v>
      </c>
      <c r="P31" s="42">
        <v>71907.64</v>
      </c>
      <c r="Q31" s="42">
        <v>0</v>
      </c>
      <c r="R31" s="193">
        <v>812324.33</v>
      </c>
      <c r="S31">
        <v>61</v>
      </c>
      <c r="T31" s="61">
        <v>23</v>
      </c>
      <c r="U31" s="66" t="s">
        <v>226</v>
      </c>
      <c r="V31" s="42">
        <v>330759.79078607983</v>
      </c>
      <c r="W31" s="70">
        <v>770466.38494925993</v>
      </c>
      <c r="X31" s="68">
        <v>812324.33</v>
      </c>
      <c r="Y31" s="63">
        <v>1.4559343445871686</v>
      </c>
      <c r="Z31" s="63">
        <v>5.4328061377391101E-2</v>
      </c>
      <c r="AA31" s="64">
        <v>1.6395583544031619E-3</v>
      </c>
    </row>
    <row r="32" spans="2:27" ht="13.8" customHeight="1" x14ac:dyDescent="0.3">
      <c r="B32" s="10"/>
      <c r="C32" s="12"/>
      <c r="G32">
        <v>64</v>
      </c>
      <c r="H32" s="61">
        <v>24</v>
      </c>
      <c r="I32" s="66" t="s">
        <v>242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193">
        <v>0</v>
      </c>
      <c r="S32">
        <v>64</v>
      </c>
      <c r="T32" s="61">
        <v>24</v>
      </c>
      <c r="U32" s="66" t="s">
        <v>242</v>
      </c>
      <c r="V32" s="42">
        <v>0</v>
      </c>
      <c r="W32" s="70">
        <v>0</v>
      </c>
      <c r="X32" s="68">
        <v>0</v>
      </c>
      <c r="Y32" s="63"/>
      <c r="Z32" s="63"/>
      <c r="AA32" s="64">
        <v>0</v>
      </c>
    </row>
    <row r="33" spans="2:27" ht="14.4" customHeight="1" x14ac:dyDescent="0.3">
      <c r="B33" s="10"/>
      <c r="C33" s="12"/>
      <c r="H33" s="364" t="s">
        <v>77</v>
      </c>
      <c r="I33" s="365"/>
      <c r="J33" s="71">
        <v>128528324.29000001</v>
      </c>
      <c r="K33" s="71">
        <v>119262924.00999995</v>
      </c>
      <c r="L33" s="71">
        <v>54460518.479999997</v>
      </c>
      <c r="M33" s="71">
        <v>44512488.919999994</v>
      </c>
      <c r="N33" s="71">
        <v>53715585.579999991</v>
      </c>
      <c r="O33" s="71">
        <v>79017119.840000004</v>
      </c>
      <c r="P33" s="71">
        <v>2201101.3699999996</v>
      </c>
      <c r="Q33" s="71">
        <v>13755074.52</v>
      </c>
      <c r="R33" s="69">
        <v>495453137.00999999</v>
      </c>
      <c r="S33">
        <v>33</v>
      </c>
      <c r="T33" s="202">
        <v>25</v>
      </c>
      <c r="U33" s="44" t="s">
        <v>65</v>
      </c>
      <c r="V33" s="45">
        <v>13952994.442938505</v>
      </c>
      <c r="W33" s="45">
        <v>16080744.884914558</v>
      </c>
      <c r="X33" s="45">
        <v>0</v>
      </c>
      <c r="Y33" s="46">
        <v>-1</v>
      </c>
      <c r="Z33" s="46">
        <v>-1</v>
      </c>
      <c r="AA33" s="47">
        <v>0</v>
      </c>
    </row>
    <row r="34" spans="2:27" ht="14.4" customHeight="1" x14ac:dyDescent="0.3">
      <c r="C34" s="12"/>
      <c r="I34" s="98"/>
      <c r="R34" s="272" t="s">
        <v>224</v>
      </c>
      <c r="S34" s="22">
        <v>58</v>
      </c>
      <c r="T34" s="202">
        <v>26</v>
      </c>
      <c r="U34" s="44" t="s">
        <v>76</v>
      </c>
      <c r="V34" s="45">
        <v>285791.80305425997</v>
      </c>
      <c r="W34" s="45">
        <v>301783.57239961997</v>
      </c>
      <c r="X34" s="45">
        <v>0</v>
      </c>
      <c r="Y34" s="46">
        <v>-1</v>
      </c>
      <c r="Z34" s="46">
        <v>-1</v>
      </c>
      <c r="AA34" s="47">
        <v>0</v>
      </c>
    </row>
    <row r="35" spans="2:27" ht="14.4" customHeight="1" x14ac:dyDescent="0.3">
      <c r="C35" s="12"/>
      <c r="R35" s="274" t="s">
        <v>43</v>
      </c>
      <c r="S35" s="22">
        <v>63</v>
      </c>
      <c r="T35" s="315">
        <v>27</v>
      </c>
      <c r="U35" s="316" t="s">
        <v>160</v>
      </c>
      <c r="V35" s="317">
        <v>0</v>
      </c>
      <c r="W35" s="317">
        <v>48123.698903969998</v>
      </c>
      <c r="X35" s="317">
        <v>0</v>
      </c>
      <c r="Y35" s="318" t="s">
        <v>229</v>
      </c>
      <c r="Z35" s="318">
        <v>-1</v>
      </c>
      <c r="AA35" s="319">
        <v>0</v>
      </c>
    </row>
    <row r="36" spans="2:27" ht="14.4" customHeight="1" x14ac:dyDescent="0.3">
      <c r="C36" s="12"/>
      <c r="R36" s="271" t="s">
        <v>116</v>
      </c>
      <c r="S36" s="22"/>
      <c r="T36" s="363" t="s">
        <v>77</v>
      </c>
      <c r="U36" s="363"/>
      <c r="V36" s="69">
        <v>455173126.55686241</v>
      </c>
      <c r="W36" s="69">
        <v>492958593.88041586</v>
      </c>
      <c r="X36" s="69">
        <v>495453137.00999999</v>
      </c>
      <c r="Y36" s="96">
        <v>8.8493823784883796E-2</v>
      </c>
      <c r="Z36" s="96">
        <v>5.0603502211978846E-3</v>
      </c>
      <c r="AA36" s="96">
        <v>1</v>
      </c>
    </row>
    <row r="37" spans="2:27" ht="14.4" customHeight="1" x14ac:dyDescent="0.3">
      <c r="C37" s="12"/>
      <c r="S37" s="22"/>
      <c r="AA37" s="272" t="s">
        <v>224</v>
      </c>
    </row>
    <row r="38" spans="2:27" ht="14.4" customHeight="1" x14ac:dyDescent="0.3">
      <c r="C38" s="12"/>
      <c r="S38" s="22"/>
      <c r="AA38" s="274" t="s">
        <v>27</v>
      </c>
    </row>
    <row r="39" spans="2:27" ht="14.4" customHeight="1" x14ac:dyDescent="0.3">
      <c r="AA39" s="271" t="s">
        <v>240</v>
      </c>
    </row>
    <row r="40" spans="2:27" ht="14.4" customHeight="1" x14ac:dyDescent="0.3">
      <c r="AA40" s="271" t="s">
        <v>238</v>
      </c>
    </row>
    <row r="41" spans="2:27" ht="14.4" customHeight="1" x14ac:dyDescent="0.3">
      <c r="AA41" s="271" t="s">
        <v>239</v>
      </c>
    </row>
    <row r="42" spans="2:27" ht="14.4" customHeight="1" x14ac:dyDescent="0.3">
      <c r="U42" s="269" t="s">
        <v>228</v>
      </c>
    </row>
    <row r="43" spans="2:27" ht="14.4" customHeight="1" x14ac:dyDescent="0.3">
      <c r="U43" s="305" t="s">
        <v>233</v>
      </c>
    </row>
  </sheetData>
  <sortState ref="G9:R32">
    <sortCondition descending="1" ref="R9:R32"/>
  </sortState>
  <mergeCells count="6">
    <mergeCell ref="T6:AA6"/>
    <mergeCell ref="T8:U8"/>
    <mergeCell ref="H8:I8"/>
    <mergeCell ref="H6:R6"/>
    <mergeCell ref="T36:U36"/>
    <mergeCell ref="H33:I33"/>
  </mergeCells>
  <conditionalFormatting sqref="Y9:Z32">
    <cfRule type="cellIs" dxfId="12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F29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BD43"/>
  <sheetViews>
    <sheetView showGridLines="0" zoomScale="85" zoomScaleNormal="85" workbookViewId="0">
      <selection activeCell="C6" sqref="C6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7" width="11.5546875" customWidth="1"/>
    <col min="8" max="8" width="4.109375" bestFit="1" customWidth="1"/>
    <col min="9" max="9" width="30.44140625" bestFit="1" customWidth="1"/>
    <col min="10" max="10" width="14.44140625" bestFit="1" customWidth="1"/>
    <col min="11" max="11" width="9.6640625" bestFit="1" customWidth="1"/>
    <col min="12" max="12" width="11.44140625" bestFit="1" customWidth="1"/>
    <col min="13" max="13" width="8.5546875" bestFit="1" customWidth="1"/>
    <col min="14" max="14" width="6.33203125" bestFit="1" customWidth="1"/>
    <col min="15" max="15" width="16.33203125" bestFit="1" customWidth="1"/>
    <col min="16" max="16" width="6" bestFit="1" customWidth="1"/>
    <col min="17" max="17" width="6" customWidth="1"/>
    <col min="18" max="18" width="9" bestFit="1" customWidth="1"/>
    <col min="19" max="19" width="11.5546875" customWidth="1"/>
    <col min="20" max="20" width="4.109375" bestFit="1" customWidth="1"/>
    <col min="21" max="21" width="33.5546875" bestFit="1" customWidth="1"/>
    <col min="22" max="22" width="10.33203125" customWidth="1"/>
    <col min="23" max="23" width="11.109375" customWidth="1"/>
    <col min="24" max="24" width="9.33203125" customWidth="1"/>
    <col min="25" max="25" width="11.77734375" customWidth="1"/>
    <col min="26" max="26" width="14.109375" bestFit="1" customWidth="1"/>
    <col min="27" max="27" width="10" customWidth="1"/>
    <col min="28" max="28" width="11.5546875" customWidth="1"/>
    <col min="29" max="56" width="0" hidden="1" customWidth="1"/>
    <col min="57" max="16384" width="11.5546875" hidden="1"/>
  </cols>
  <sheetData>
    <row r="2" spans="2:27" ht="14.4" customHeight="1" x14ac:dyDescent="0.3">
      <c r="B2" s="22"/>
      <c r="C2" s="23" t="s">
        <v>2</v>
      </c>
    </row>
    <row r="3" spans="2:27" ht="15.6" x14ac:dyDescent="0.3">
      <c r="B3" s="22"/>
      <c r="C3" s="23" t="s">
        <v>1</v>
      </c>
      <c r="D3" s="3"/>
      <c r="E3" s="3"/>
      <c r="F3" s="3"/>
    </row>
    <row r="4" spans="2:27" ht="16.2" thickBot="1" x14ac:dyDescent="0.35">
      <c r="B4" s="24"/>
      <c r="C4" s="25" t="s">
        <v>3</v>
      </c>
      <c r="D4" s="20"/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15" thickTop="1" x14ac:dyDescent="0.3">
      <c r="B5" s="1"/>
      <c r="C5" s="1"/>
      <c r="D5" s="3"/>
      <c r="E5" s="3"/>
      <c r="F5" s="3"/>
    </row>
    <row r="6" spans="2:27" ht="14.4" customHeight="1" x14ac:dyDescent="0.3">
      <c r="B6" s="1"/>
      <c r="C6" s="38" t="s">
        <v>53</v>
      </c>
      <c r="D6" s="3"/>
      <c r="E6" s="3"/>
      <c r="F6" s="3"/>
      <c r="H6" s="337" t="s">
        <v>245</v>
      </c>
      <c r="I6" s="339"/>
      <c r="J6" s="339"/>
      <c r="K6" s="339"/>
      <c r="L6" s="339"/>
      <c r="M6" s="339"/>
      <c r="N6" s="339"/>
      <c r="O6" s="339"/>
      <c r="P6" s="339"/>
      <c r="Q6" s="339"/>
      <c r="R6" s="338"/>
      <c r="T6" s="337" t="s">
        <v>98</v>
      </c>
      <c r="U6" s="339"/>
      <c r="V6" s="339"/>
      <c r="W6" s="339"/>
      <c r="X6" s="339"/>
      <c r="Y6" s="339"/>
      <c r="Z6" s="339"/>
      <c r="AA6" s="338"/>
    </row>
    <row r="8" spans="2:27" x14ac:dyDescent="0.3">
      <c r="C8" s="4" t="s">
        <v>29</v>
      </c>
      <c r="D8" s="95">
        <v>42916</v>
      </c>
      <c r="E8" s="95">
        <v>43281</v>
      </c>
      <c r="F8" s="95" t="s">
        <v>230</v>
      </c>
      <c r="H8" s="361" t="s">
        <v>39</v>
      </c>
      <c r="I8" s="362"/>
      <c r="J8" s="21" t="s">
        <v>44</v>
      </c>
      <c r="K8" s="21" t="s">
        <v>45</v>
      </c>
      <c r="L8" s="21" t="s">
        <v>46</v>
      </c>
      <c r="M8" s="21" t="s">
        <v>47</v>
      </c>
      <c r="N8" s="21" t="s">
        <v>48</v>
      </c>
      <c r="O8" s="21" t="s">
        <v>49</v>
      </c>
      <c r="P8" s="21" t="s">
        <v>50</v>
      </c>
      <c r="Q8" s="21" t="s">
        <v>188</v>
      </c>
      <c r="R8" s="21" t="s">
        <v>38</v>
      </c>
      <c r="T8" s="360"/>
      <c r="U8" s="360"/>
      <c r="V8" s="265">
        <v>42916</v>
      </c>
      <c r="W8" s="265">
        <v>43250</v>
      </c>
      <c r="X8" s="265">
        <v>43281</v>
      </c>
      <c r="Y8" s="142" t="s">
        <v>40</v>
      </c>
      <c r="Z8" s="142" t="s">
        <v>41</v>
      </c>
      <c r="AA8" s="142" t="s">
        <v>42</v>
      </c>
    </row>
    <row r="9" spans="2:27" x14ac:dyDescent="0.3">
      <c r="C9" s="17" t="s">
        <v>44</v>
      </c>
      <c r="D9" s="72">
        <v>11266</v>
      </c>
      <c r="E9" s="72">
        <v>10731</v>
      </c>
      <c r="F9" s="292">
        <v>-4.7488017042428554E-2</v>
      </c>
      <c r="G9">
        <v>16</v>
      </c>
      <c r="H9" s="39">
        <v>1</v>
      </c>
      <c r="I9" s="40" t="s">
        <v>57</v>
      </c>
      <c r="J9" s="74">
        <v>3318</v>
      </c>
      <c r="K9" s="74">
        <v>82</v>
      </c>
      <c r="L9" s="74">
        <v>1713</v>
      </c>
      <c r="M9" s="74">
        <v>255</v>
      </c>
      <c r="N9" s="74">
        <v>10</v>
      </c>
      <c r="O9" s="74">
        <v>4</v>
      </c>
      <c r="P9" s="74">
        <v>1</v>
      </c>
      <c r="Q9" s="74">
        <v>20</v>
      </c>
      <c r="R9" s="75">
        <v>5403</v>
      </c>
      <c r="S9">
        <v>16</v>
      </c>
      <c r="T9" s="61">
        <v>1</v>
      </c>
      <c r="U9" s="40" t="s">
        <v>57</v>
      </c>
      <c r="V9" s="74">
        <v>4783</v>
      </c>
      <c r="W9" s="74">
        <v>5383</v>
      </c>
      <c r="X9" s="74">
        <v>5403</v>
      </c>
      <c r="Y9" s="63">
        <v>0.12962575789253616</v>
      </c>
      <c r="Z9" s="63">
        <v>3.7154003343859987E-3</v>
      </c>
      <c r="AA9" s="64">
        <v>0.26219245887319842</v>
      </c>
    </row>
    <row r="10" spans="2:27" x14ac:dyDescent="0.3">
      <c r="C10" s="17" t="s">
        <v>46</v>
      </c>
      <c r="D10" s="72">
        <v>7664</v>
      </c>
      <c r="E10" s="72">
        <v>6024</v>
      </c>
      <c r="F10" s="292">
        <v>-0.21398747390396655</v>
      </c>
      <c r="G10">
        <v>22</v>
      </c>
      <c r="H10" s="39">
        <v>2</v>
      </c>
      <c r="I10" s="40" t="s">
        <v>62</v>
      </c>
      <c r="J10" s="74">
        <v>1723</v>
      </c>
      <c r="K10" s="74">
        <v>9</v>
      </c>
      <c r="L10" s="74">
        <v>2090</v>
      </c>
      <c r="M10" s="74">
        <v>279</v>
      </c>
      <c r="N10" s="74">
        <v>8</v>
      </c>
      <c r="O10" s="74">
        <v>3</v>
      </c>
      <c r="P10" s="74">
        <v>0</v>
      </c>
      <c r="Q10" s="74">
        <v>0</v>
      </c>
      <c r="R10" s="75">
        <v>4112</v>
      </c>
      <c r="S10">
        <v>22</v>
      </c>
      <c r="T10" s="61">
        <v>2</v>
      </c>
      <c r="U10" s="40" t="s">
        <v>62</v>
      </c>
      <c r="V10" s="74">
        <v>4280</v>
      </c>
      <c r="W10" s="74">
        <v>4207</v>
      </c>
      <c r="X10" s="74">
        <v>4112</v>
      </c>
      <c r="Y10" s="63">
        <v>-3.9252336448598157E-2</v>
      </c>
      <c r="Z10" s="63">
        <v>-2.2581411932493411E-2</v>
      </c>
      <c r="AA10" s="64">
        <v>0.19954384432474401</v>
      </c>
    </row>
    <row r="11" spans="2:27" x14ac:dyDescent="0.3">
      <c r="C11" s="17" t="s">
        <v>47</v>
      </c>
      <c r="D11" s="72">
        <v>2460</v>
      </c>
      <c r="E11" s="72">
        <v>2265</v>
      </c>
      <c r="F11" s="292">
        <v>-7.9268292682926789E-2</v>
      </c>
      <c r="G11">
        <v>31</v>
      </c>
      <c r="H11" s="39">
        <v>3</v>
      </c>
      <c r="I11" s="40" t="s">
        <v>58</v>
      </c>
      <c r="J11" s="74">
        <v>876</v>
      </c>
      <c r="K11" s="74">
        <v>79</v>
      </c>
      <c r="L11" s="74">
        <v>287</v>
      </c>
      <c r="M11" s="74">
        <v>497</v>
      </c>
      <c r="N11" s="74">
        <v>7</v>
      </c>
      <c r="O11" s="74">
        <v>13</v>
      </c>
      <c r="P11" s="74">
        <v>0</v>
      </c>
      <c r="Q11" s="74">
        <v>6</v>
      </c>
      <c r="R11" s="75">
        <v>1765</v>
      </c>
      <c r="S11">
        <v>31</v>
      </c>
      <c r="T11" s="61">
        <v>3</v>
      </c>
      <c r="U11" s="40" t="s">
        <v>58</v>
      </c>
      <c r="V11" s="74">
        <v>1660</v>
      </c>
      <c r="W11" s="74">
        <v>1766</v>
      </c>
      <c r="X11" s="75">
        <v>1765</v>
      </c>
      <c r="Y11" s="63">
        <v>6.3253012048192669E-2</v>
      </c>
      <c r="Z11" s="63">
        <v>-5.6625141562849368E-4</v>
      </c>
      <c r="AA11" s="64">
        <v>8.5650507109234719E-2</v>
      </c>
    </row>
    <row r="12" spans="2:27" x14ac:dyDescent="0.3">
      <c r="C12" s="17" t="s">
        <v>45</v>
      </c>
      <c r="D12" s="72">
        <v>1303</v>
      </c>
      <c r="E12" s="72">
        <v>1325</v>
      </c>
      <c r="F12" s="292">
        <v>1.6884113584036742E-2</v>
      </c>
      <c r="G12">
        <v>42</v>
      </c>
      <c r="H12" s="61">
        <v>4</v>
      </c>
      <c r="I12" s="62" t="s">
        <v>59</v>
      </c>
      <c r="J12" s="74">
        <v>630</v>
      </c>
      <c r="K12" s="74">
        <v>2</v>
      </c>
      <c r="L12" s="74">
        <v>479</v>
      </c>
      <c r="M12" s="74">
        <v>169</v>
      </c>
      <c r="N12" s="74">
        <v>5</v>
      </c>
      <c r="O12" s="74">
        <v>10</v>
      </c>
      <c r="P12" s="74">
        <v>1</v>
      </c>
      <c r="Q12" s="74">
        <v>0</v>
      </c>
      <c r="R12" s="75">
        <v>1296</v>
      </c>
      <c r="S12">
        <v>42</v>
      </c>
      <c r="T12" s="61">
        <v>4</v>
      </c>
      <c r="U12" s="62" t="s">
        <v>59</v>
      </c>
      <c r="V12" s="74">
        <v>1284</v>
      </c>
      <c r="W12" s="74">
        <v>1334</v>
      </c>
      <c r="X12" s="74">
        <v>1296</v>
      </c>
      <c r="Y12" s="63">
        <v>9.3457943925232545E-3</v>
      </c>
      <c r="Z12" s="63">
        <v>-2.8485757121439303E-2</v>
      </c>
      <c r="AA12" s="64">
        <v>6.2891250545930991E-2</v>
      </c>
    </row>
    <row r="13" spans="2:27" x14ac:dyDescent="0.3">
      <c r="C13" s="17" t="s">
        <v>49</v>
      </c>
      <c r="D13" s="72">
        <v>109</v>
      </c>
      <c r="E13" s="72">
        <v>99</v>
      </c>
      <c r="F13" s="292">
        <v>-9.1743119266055051E-2</v>
      </c>
      <c r="G13">
        <v>21</v>
      </c>
      <c r="H13" s="61">
        <v>5</v>
      </c>
      <c r="I13" s="62" t="s">
        <v>61</v>
      </c>
      <c r="J13" s="74">
        <v>826</v>
      </c>
      <c r="K13" s="74">
        <v>3</v>
      </c>
      <c r="L13" s="74">
        <v>81</v>
      </c>
      <c r="M13" s="74">
        <v>85</v>
      </c>
      <c r="N13" s="74">
        <v>7</v>
      </c>
      <c r="O13" s="74">
        <v>7</v>
      </c>
      <c r="P13" s="74">
        <v>0</v>
      </c>
      <c r="Q13" s="74">
        <v>8</v>
      </c>
      <c r="R13" s="75">
        <v>1017</v>
      </c>
      <c r="S13">
        <v>21</v>
      </c>
      <c r="T13" s="61">
        <v>5</v>
      </c>
      <c r="U13" s="62" t="s">
        <v>61</v>
      </c>
      <c r="V13" s="74">
        <v>1103</v>
      </c>
      <c r="W13" s="74">
        <v>1042</v>
      </c>
      <c r="X13" s="75">
        <v>1017</v>
      </c>
      <c r="Y13" s="63">
        <v>-7.7969174977334577E-2</v>
      </c>
      <c r="Z13" s="63">
        <v>-2.3992322456813819E-2</v>
      </c>
      <c r="AA13" s="64">
        <v>4.9352161886737515E-2</v>
      </c>
    </row>
    <row r="14" spans="2:27" x14ac:dyDescent="0.3">
      <c r="C14" s="17" t="s">
        <v>189</v>
      </c>
      <c r="D14" s="72">
        <v>94</v>
      </c>
      <c r="E14" s="72">
        <v>89</v>
      </c>
      <c r="F14" s="292">
        <v>-5.3191489361702149E-2</v>
      </c>
      <c r="G14">
        <v>24</v>
      </c>
      <c r="H14" s="61">
        <v>6</v>
      </c>
      <c r="I14" s="62" t="s">
        <v>78</v>
      </c>
      <c r="J14" s="74">
        <v>23</v>
      </c>
      <c r="K14" s="74">
        <v>898</v>
      </c>
      <c r="L14" s="74">
        <v>0</v>
      </c>
      <c r="M14" s="74">
        <v>26</v>
      </c>
      <c r="N14" s="74">
        <v>0</v>
      </c>
      <c r="O14" s="74">
        <v>0</v>
      </c>
      <c r="P14" s="74">
        <v>0</v>
      </c>
      <c r="Q14" s="74">
        <v>0</v>
      </c>
      <c r="R14" s="75">
        <v>947</v>
      </c>
      <c r="S14">
        <v>24</v>
      </c>
      <c r="T14" s="61">
        <v>6</v>
      </c>
      <c r="U14" s="62" t="s">
        <v>78</v>
      </c>
      <c r="V14" s="74">
        <v>994</v>
      </c>
      <c r="W14" s="74">
        <v>955</v>
      </c>
      <c r="X14" s="75">
        <v>947</v>
      </c>
      <c r="Y14" s="63">
        <v>-4.728370221327971E-2</v>
      </c>
      <c r="Z14" s="63">
        <v>-8.3769633507853047E-3</v>
      </c>
      <c r="AA14" s="64">
        <v>4.5955257922065319E-2</v>
      </c>
    </row>
    <row r="15" spans="2:27" x14ac:dyDescent="0.3">
      <c r="C15" s="17" t="s">
        <v>191</v>
      </c>
      <c r="D15" s="72">
        <v>41</v>
      </c>
      <c r="E15" s="72">
        <v>60</v>
      </c>
      <c r="F15" s="292">
        <v>0.46341463414634143</v>
      </c>
      <c r="G15">
        <v>20</v>
      </c>
      <c r="H15" s="61">
        <v>7</v>
      </c>
      <c r="I15" s="62" t="s">
        <v>60</v>
      </c>
      <c r="J15" s="74">
        <v>316</v>
      </c>
      <c r="K15" s="74">
        <v>7</v>
      </c>
      <c r="L15" s="74">
        <v>325</v>
      </c>
      <c r="M15" s="74">
        <v>121</v>
      </c>
      <c r="N15" s="74">
        <v>8</v>
      </c>
      <c r="O15" s="74">
        <v>1</v>
      </c>
      <c r="P15" s="74">
        <v>0</v>
      </c>
      <c r="Q15" s="74">
        <v>6</v>
      </c>
      <c r="R15" s="75">
        <v>784</v>
      </c>
      <c r="S15">
        <v>20</v>
      </c>
      <c r="T15" s="61">
        <v>7</v>
      </c>
      <c r="U15" s="62" t="s">
        <v>60</v>
      </c>
      <c r="V15" s="74">
        <v>828</v>
      </c>
      <c r="W15" s="74">
        <v>793</v>
      </c>
      <c r="X15" s="75">
        <v>784</v>
      </c>
      <c r="Y15" s="63">
        <v>-5.3140096618357502E-2</v>
      </c>
      <c r="Z15" s="63">
        <v>-1.1349306431273631E-2</v>
      </c>
      <c r="AA15" s="64">
        <v>3.8045324404328625E-2</v>
      </c>
    </row>
    <row r="16" spans="2:27" x14ac:dyDescent="0.3">
      <c r="B16" s="10"/>
      <c r="C16" s="17" t="s">
        <v>190</v>
      </c>
      <c r="D16" s="72">
        <v>13</v>
      </c>
      <c r="E16" s="72">
        <v>14</v>
      </c>
      <c r="F16" s="292">
        <v>7.6923076923076872E-2</v>
      </c>
      <c r="G16">
        <v>23</v>
      </c>
      <c r="H16" s="61">
        <v>8</v>
      </c>
      <c r="I16" s="62" t="s">
        <v>216</v>
      </c>
      <c r="J16" s="74">
        <v>321</v>
      </c>
      <c r="K16" s="74">
        <v>6</v>
      </c>
      <c r="L16" s="74">
        <v>120</v>
      </c>
      <c r="M16" s="74">
        <v>318</v>
      </c>
      <c r="N16" s="74">
        <v>4</v>
      </c>
      <c r="O16" s="74">
        <v>0</v>
      </c>
      <c r="P16" s="74">
        <v>2</v>
      </c>
      <c r="Q16" s="74">
        <v>1</v>
      </c>
      <c r="R16" s="75">
        <v>772</v>
      </c>
      <c r="S16">
        <v>23</v>
      </c>
      <c r="T16" s="61">
        <v>8</v>
      </c>
      <c r="U16" s="62" t="s">
        <v>216</v>
      </c>
      <c r="V16" s="74">
        <v>798</v>
      </c>
      <c r="W16" s="74">
        <v>779</v>
      </c>
      <c r="X16" s="75">
        <v>772</v>
      </c>
      <c r="Y16" s="63">
        <v>-3.2581453634085267E-2</v>
      </c>
      <c r="Z16" s="63">
        <v>-8.9858793324775199E-3</v>
      </c>
      <c r="AA16" s="64">
        <v>3.7462998010384822E-2</v>
      </c>
    </row>
    <row r="17" spans="2:27" x14ac:dyDescent="0.3">
      <c r="B17" s="10"/>
      <c r="C17" s="18" t="s">
        <v>38</v>
      </c>
      <c r="D17" s="73">
        <v>22950</v>
      </c>
      <c r="E17" s="73">
        <v>20607</v>
      </c>
      <c r="F17" s="293">
        <v>-0.10209150326797389</v>
      </c>
      <c r="G17">
        <v>59</v>
      </c>
      <c r="H17" s="61">
        <v>10</v>
      </c>
      <c r="I17" s="62" t="s">
        <v>69</v>
      </c>
      <c r="J17" s="74">
        <v>427</v>
      </c>
      <c r="K17" s="74">
        <v>24</v>
      </c>
      <c r="L17" s="74">
        <v>195</v>
      </c>
      <c r="M17" s="74">
        <v>61</v>
      </c>
      <c r="N17" s="74">
        <v>1</v>
      </c>
      <c r="O17" s="74">
        <v>0</v>
      </c>
      <c r="P17" s="74">
        <v>1</v>
      </c>
      <c r="Q17" s="74">
        <v>0</v>
      </c>
      <c r="R17" s="75">
        <v>709</v>
      </c>
      <c r="S17">
        <v>25</v>
      </c>
      <c r="T17" s="61">
        <v>9</v>
      </c>
      <c r="U17" s="62" t="s">
        <v>66</v>
      </c>
      <c r="V17" s="74">
        <v>742</v>
      </c>
      <c r="W17" s="74">
        <v>730</v>
      </c>
      <c r="X17" s="75">
        <v>696</v>
      </c>
      <c r="Y17" s="63">
        <v>-6.1994609164420456E-2</v>
      </c>
      <c r="Z17" s="63">
        <v>-4.6575342465753455E-2</v>
      </c>
      <c r="AA17" s="64">
        <v>3.3774930848740718E-2</v>
      </c>
    </row>
    <row r="18" spans="2:27" x14ac:dyDescent="0.3">
      <c r="B18" s="10"/>
      <c r="C18" s="284" t="s">
        <v>116</v>
      </c>
      <c r="G18">
        <v>25</v>
      </c>
      <c r="H18" s="61">
        <v>9</v>
      </c>
      <c r="I18" s="62" t="s">
        <v>66</v>
      </c>
      <c r="J18" s="74">
        <v>412</v>
      </c>
      <c r="K18" s="74">
        <v>2</v>
      </c>
      <c r="L18" s="74">
        <v>204</v>
      </c>
      <c r="M18" s="74">
        <v>72</v>
      </c>
      <c r="N18" s="74">
        <v>2</v>
      </c>
      <c r="O18" s="74">
        <v>2</v>
      </c>
      <c r="P18" s="74">
        <v>0</v>
      </c>
      <c r="Q18" s="74">
        <v>2</v>
      </c>
      <c r="R18" s="75">
        <v>696</v>
      </c>
      <c r="S18">
        <v>59</v>
      </c>
      <c r="T18" s="61">
        <v>10</v>
      </c>
      <c r="U18" s="62" t="s">
        <v>69</v>
      </c>
      <c r="V18" s="74">
        <v>609</v>
      </c>
      <c r="W18" s="74">
        <v>707</v>
      </c>
      <c r="X18" s="75">
        <v>709</v>
      </c>
      <c r="Y18" s="63">
        <v>0.16420361247947457</v>
      </c>
      <c r="Z18" s="63">
        <v>2.8288543140029265E-3</v>
      </c>
      <c r="AA18" s="64">
        <v>3.4405784442179843E-2</v>
      </c>
    </row>
    <row r="19" spans="2:27" x14ac:dyDescent="0.3">
      <c r="B19" s="10"/>
      <c r="G19">
        <v>38</v>
      </c>
      <c r="H19" s="61">
        <v>11</v>
      </c>
      <c r="I19" s="62" t="s">
        <v>71</v>
      </c>
      <c r="J19" s="74">
        <v>289</v>
      </c>
      <c r="K19" s="74">
        <v>3</v>
      </c>
      <c r="L19" s="74">
        <v>293</v>
      </c>
      <c r="M19" s="74">
        <v>46</v>
      </c>
      <c r="N19" s="74">
        <v>2</v>
      </c>
      <c r="O19" s="74">
        <v>2</v>
      </c>
      <c r="P19" s="74">
        <v>0</v>
      </c>
      <c r="Q19" s="74">
        <v>15</v>
      </c>
      <c r="R19" s="75">
        <v>650</v>
      </c>
      <c r="S19">
        <v>38</v>
      </c>
      <c r="T19" s="61">
        <v>11</v>
      </c>
      <c r="U19" s="62" t="s">
        <v>71</v>
      </c>
      <c r="V19" s="74">
        <v>550</v>
      </c>
      <c r="W19" s="74">
        <v>647</v>
      </c>
      <c r="X19" s="75">
        <v>650</v>
      </c>
      <c r="Y19" s="63">
        <v>0.18181818181818188</v>
      </c>
      <c r="Z19" s="63">
        <v>4.6367851622874934E-3</v>
      </c>
      <c r="AA19" s="64">
        <v>3.1542679671956134E-2</v>
      </c>
    </row>
    <row r="20" spans="2:27" x14ac:dyDescent="0.3">
      <c r="B20" s="10"/>
      <c r="G20">
        <v>3</v>
      </c>
      <c r="H20" s="61">
        <v>12</v>
      </c>
      <c r="I20" s="62" t="s">
        <v>63</v>
      </c>
      <c r="J20" s="74">
        <v>414</v>
      </c>
      <c r="K20" s="74">
        <v>4</v>
      </c>
      <c r="L20" s="74">
        <v>61</v>
      </c>
      <c r="M20" s="74">
        <v>110</v>
      </c>
      <c r="N20" s="74">
        <v>5</v>
      </c>
      <c r="O20" s="74">
        <v>3</v>
      </c>
      <c r="P20" s="74">
        <v>0</v>
      </c>
      <c r="Q20" s="74">
        <v>0</v>
      </c>
      <c r="R20" s="75">
        <v>597</v>
      </c>
      <c r="S20">
        <v>3</v>
      </c>
      <c r="T20" s="61">
        <v>12</v>
      </c>
      <c r="U20" s="62" t="s">
        <v>63</v>
      </c>
      <c r="V20" s="74">
        <v>588</v>
      </c>
      <c r="W20" s="74">
        <v>592</v>
      </c>
      <c r="X20" s="75">
        <v>597</v>
      </c>
      <c r="Y20" s="63">
        <v>1.5306122448979664E-2</v>
      </c>
      <c r="Z20" s="63">
        <v>8.445945945946054E-3</v>
      </c>
      <c r="AA20" s="64">
        <v>2.8970738098704325E-2</v>
      </c>
    </row>
    <row r="21" spans="2:27" x14ac:dyDescent="0.3">
      <c r="G21">
        <v>18</v>
      </c>
      <c r="H21" s="61">
        <v>13</v>
      </c>
      <c r="I21" s="62" t="s">
        <v>67</v>
      </c>
      <c r="J21" s="74">
        <v>283</v>
      </c>
      <c r="K21" s="74">
        <v>2</v>
      </c>
      <c r="L21" s="74">
        <v>69</v>
      </c>
      <c r="M21" s="74">
        <v>26</v>
      </c>
      <c r="N21" s="74">
        <v>4</v>
      </c>
      <c r="O21" s="74">
        <v>9</v>
      </c>
      <c r="P21" s="74">
        <v>1</v>
      </c>
      <c r="Q21" s="74">
        <v>0</v>
      </c>
      <c r="R21" s="75">
        <v>394</v>
      </c>
      <c r="S21">
        <v>18</v>
      </c>
      <c r="T21" s="61">
        <v>13</v>
      </c>
      <c r="U21" s="62" t="s">
        <v>67</v>
      </c>
      <c r="V21" s="74">
        <v>321</v>
      </c>
      <c r="W21" s="74">
        <v>402</v>
      </c>
      <c r="X21" s="75">
        <v>394</v>
      </c>
      <c r="Y21" s="63">
        <v>0.22741433021806845</v>
      </c>
      <c r="Z21" s="63">
        <v>-1.9900497512437831E-2</v>
      </c>
      <c r="AA21" s="64">
        <v>1.9119716601154947E-2</v>
      </c>
    </row>
    <row r="22" spans="2:27" x14ac:dyDescent="0.3">
      <c r="G22">
        <v>39</v>
      </c>
      <c r="H22" s="61">
        <v>14</v>
      </c>
      <c r="I22" s="62" t="s">
        <v>64</v>
      </c>
      <c r="J22" s="74">
        <v>271</v>
      </c>
      <c r="K22" s="74">
        <v>0</v>
      </c>
      <c r="L22" s="74">
        <v>3</v>
      </c>
      <c r="M22" s="74">
        <v>31</v>
      </c>
      <c r="N22" s="74">
        <v>6</v>
      </c>
      <c r="O22" s="74">
        <v>3</v>
      </c>
      <c r="P22" s="74">
        <v>0</v>
      </c>
      <c r="Q22" s="74">
        <v>1</v>
      </c>
      <c r="R22" s="75">
        <v>315</v>
      </c>
      <c r="S22">
        <v>39</v>
      </c>
      <c r="T22" s="61">
        <v>14</v>
      </c>
      <c r="U22" s="62" t="s">
        <v>64</v>
      </c>
      <c r="V22" s="74">
        <v>309</v>
      </c>
      <c r="W22" s="74">
        <v>314</v>
      </c>
      <c r="X22" s="75">
        <v>315</v>
      </c>
      <c r="Y22" s="63">
        <v>1.9417475728155331E-2</v>
      </c>
      <c r="Z22" s="63">
        <v>3.1847133757962887E-3</v>
      </c>
      <c r="AA22" s="64">
        <v>1.5286067841024894E-2</v>
      </c>
    </row>
    <row r="23" spans="2:27" x14ac:dyDescent="0.3">
      <c r="G23">
        <v>34</v>
      </c>
      <c r="H23" s="61">
        <v>15</v>
      </c>
      <c r="I23" s="62" t="s">
        <v>244</v>
      </c>
      <c r="J23" s="74">
        <v>151</v>
      </c>
      <c r="K23" s="74">
        <v>5</v>
      </c>
      <c r="L23" s="74">
        <v>19</v>
      </c>
      <c r="M23" s="74">
        <v>125</v>
      </c>
      <c r="N23" s="74">
        <v>2</v>
      </c>
      <c r="O23" s="74">
        <v>0</v>
      </c>
      <c r="P23" s="74">
        <v>7</v>
      </c>
      <c r="Q23" s="74">
        <v>0</v>
      </c>
      <c r="R23" s="75">
        <v>309</v>
      </c>
      <c r="S23">
        <v>34</v>
      </c>
      <c r="T23" s="61">
        <v>15</v>
      </c>
      <c r="U23" s="62" t="s">
        <v>244</v>
      </c>
      <c r="V23" s="74">
        <v>313</v>
      </c>
      <c r="W23" s="74">
        <v>307</v>
      </c>
      <c r="X23" s="75">
        <v>309</v>
      </c>
      <c r="Y23" s="63">
        <v>-1.2779552715655007E-2</v>
      </c>
      <c r="Z23" s="63">
        <v>6.514657980456029E-3</v>
      </c>
      <c r="AA23" s="64">
        <v>1.4994904644052991E-2</v>
      </c>
    </row>
    <row r="24" spans="2:27" x14ac:dyDescent="0.3">
      <c r="B24" s="10"/>
      <c r="D24" s="12"/>
      <c r="G24">
        <v>12</v>
      </c>
      <c r="H24" s="61">
        <v>16</v>
      </c>
      <c r="I24" s="62" t="s">
        <v>73</v>
      </c>
      <c r="J24" s="74">
        <v>202</v>
      </c>
      <c r="K24" s="74">
        <v>4</v>
      </c>
      <c r="L24" s="74">
        <v>24</v>
      </c>
      <c r="M24" s="74">
        <v>3</v>
      </c>
      <c r="N24" s="74">
        <v>3</v>
      </c>
      <c r="O24" s="74">
        <v>18</v>
      </c>
      <c r="P24" s="74">
        <v>0</v>
      </c>
      <c r="Q24" s="74">
        <v>0</v>
      </c>
      <c r="R24" s="75">
        <v>254</v>
      </c>
      <c r="S24">
        <v>12</v>
      </c>
      <c r="T24" s="61">
        <v>16</v>
      </c>
      <c r="U24" s="62" t="s">
        <v>73</v>
      </c>
      <c r="V24" s="74">
        <v>233</v>
      </c>
      <c r="W24" s="74">
        <v>255</v>
      </c>
      <c r="X24" s="75">
        <v>254</v>
      </c>
      <c r="Y24" s="63">
        <v>9.0128755364806912E-2</v>
      </c>
      <c r="Z24" s="63">
        <v>-3.9215686274509665E-3</v>
      </c>
      <c r="AA24" s="64">
        <v>1.232590867181055E-2</v>
      </c>
    </row>
    <row r="25" spans="2:27" x14ac:dyDescent="0.3">
      <c r="B25" s="10"/>
      <c r="D25" s="12"/>
      <c r="G25">
        <v>40</v>
      </c>
      <c r="H25" s="61">
        <v>17</v>
      </c>
      <c r="I25" s="62" t="s">
        <v>72</v>
      </c>
      <c r="J25" s="74">
        <v>113</v>
      </c>
      <c r="K25" s="74">
        <v>0</v>
      </c>
      <c r="L25" s="74">
        <v>3</v>
      </c>
      <c r="M25" s="74">
        <v>28</v>
      </c>
      <c r="N25" s="74">
        <v>2</v>
      </c>
      <c r="O25" s="74">
        <v>10</v>
      </c>
      <c r="P25" s="74">
        <v>0</v>
      </c>
      <c r="Q25" s="74">
        <v>1</v>
      </c>
      <c r="R25" s="75">
        <v>157</v>
      </c>
      <c r="S25">
        <v>40</v>
      </c>
      <c r="T25" s="61">
        <v>17</v>
      </c>
      <c r="U25" s="62" t="s">
        <v>72</v>
      </c>
      <c r="V25" s="74">
        <v>132</v>
      </c>
      <c r="W25" s="74">
        <v>154</v>
      </c>
      <c r="X25" s="75">
        <v>157</v>
      </c>
      <c r="Y25" s="63">
        <v>0.18939393939393945</v>
      </c>
      <c r="Z25" s="63">
        <v>1.9480519480519431E-2</v>
      </c>
      <c r="AA25" s="64">
        <v>7.6187703207647884E-3</v>
      </c>
    </row>
    <row r="26" spans="2:27" x14ac:dyDescent="0.3">
      <c r="B26" s="10"/>
      <c r="D26" s="12"/>
      <c r="G26">
        <v>6</v>
      </c>
      <c r="H26" s="61">
        <v>18</v>
      </c>
      <c r="I26" s="62" t="s">
        <v>70</v>
      </c>
      <c r="J26" s="74">
        <v>79</v>
      </c>
      <c r="K26" s="74">
        <v>1</v>
      </c>
      <c r="L26" s="74">
        <v>57</v>
      </c>
      <c r="M26" s="74">
        <v>4</v>
      </c>
      <c r="N26" s="74">
        <v>3</v>
      </c>
      <c r="O26" s="74">
        <v>0</v>
      </c>
      <c r="P26" s="74">
        <v>0</v>
      </c>
      <c r="Q26" s="74">
        <v>0</v>
      </c>
      <c r="R26" s="75">
        <v>144</v>
      </c>
      <c r="S26">
        <v>6</v>
      </c>
      <c r="T26" s="61">
        <v>18</v>
      </c>
      <c r="U26" s="62" t="s">
        <v>70</v>
      </c>
      <c r="V26" s="74">
        <v>143</v>
      </c>
      <c r="W26" s="74">
        <v>142</v>
      </c>
      <c r="X26" s="75">
        <v>144</v>
      </c>
      <c r="Y26" s="63">
        <v>6.9930069930070893E-3</v>
      </c>
      <c r="Z26" s="63">
        <v>1.4084507042253502E-2</v>
      </c>
      <c r="AA26" s="64">
        <v>6.9879167273256661E-3</v>
      </c>
    </row>
    <row r="27" spans="2:27" x14ac:dyDescent="0.3">
      <c r="B27" s="10"/>
      <c r="D27" s="12"/>
      <c r="G27">
        <v>4</v>
      </c>
      <c r="H27" s="61">
        <v>19</v>
      </c>
      <c r="I27" s="62" t="s">
        <v>217</v>
      </c>
      <c r="J27" s="74">
        <v>11</v>
      </c>
      <c r="K27" s="74">
        <v>95</v>
      </c>
      <c r="L27" s="74">
        <v>1</v>
      </c>
      <c r="M27" s="74">
        <v>7</v>
      </c>
      <c r="N27" s="74">
        <v>0</v>
      </c>
      <c r="O27" s="74">
        <v>0</v>
      </c>
      <c r="P27" s="74">
        <v>0</v>
      </c>
      <c r="Q27" s="74">
        <v>0</v>
      </c>
      <c r="R27" s="75">
        <v>114</v>
      </c>
      <c r="S27">
        <v>4</v>
      </c>
      <c r="T27" s="61">
        <v>19</v>
      </c>
      <c r="U27" s="62" t="s">
        <v>217</v>
      </c>
      <c r="V27" s="74">
        <v>158</v>
      </c>
      <c r="W27" s="74">
        <v>139</v>
      </c>
      <c r="X27" s="75">
        <v>114</v>
      </c>
      <c r="Y27" s="63">
        <v>-0.27848101265822789</v>
      </c>
      <c r="Z27" s="63">
        <v>-0.17985611510791366</v>
      </c>
      <c r="AA27" s="64">
        <v>5.5321007424661527E-3</v>
      </c>
    </row>
    <row r="28" spans="2:27" x14ac:dyDescent="0.3">
      <c r="B28" s="10"/>
      <c r="D28" s="12"/>
      <c r="G28">
        <v>7</v>
      </c>
      <c r="H28" s="61">
        <v>20</v>
      </c>
      <c r="I28" s="66" t="s">
        <v>68</v>
      </c>
      <c r="J28" s="74">
        <v>23</v>
      </c>
      <c r="K28" s="74">
        <v>25</v>
      </c>
      <c r="L28" s="74">
        <v>0</v>
      </c>
      <c r="M28" s="74">
        <v>0</v>
      </c>
      <c r="N28" s="74">
        <v>6</v>
      </c>
      <c r="O28" s="74">
        <v>14</v>
      </c>
      <c r="P28" s="74">
        <v>0</v>
      </c>
      <c r="Q28" s="74">
        <v>0</v>
      </c>
      <c r="R28" s="75">
        <v>68</v>
      </c>
      <c r="S28">
        <v>7</v>
      </c>
      <c r="T28" s="61">
        <v>20</v>
      </c>
      <c r="U28" s="66" t="s">
        <v>68</v>
      </c>
      <c r="V28" s="74">
        <v>67</v>
      </c>
      <c r="W28" s="74">
        <v>68</v>
      </c>
      <c r="X28" s="76">
        <v>68</v>
      </c>
      <c r="Y28" s="63">
        <v>1.4925373134328401E-2</v>
      </c>
      <c r="Z28" s="63">
        <v>0</v>
      </c>
      <c r="AA28" s="64">
        <v>3.2998495656815646E-3</v>
      </c>
    </row>
    <row r="29" spans="2:27" x14ac:dyDescent="0.3">
      <c r="B29" s="10"/>
      <c r="D29" s="12"/>
      <c r="G29">
        <v>61</v>
      </c>
      <c r="H29" s="61">
        <v>21</v>
      </c>
      <c r="I29" s="62" t="s">
        <v>226</v>
      </c>
      <c r="J29" s="74">
        <v>1</v>
      </c>
      <c r="K29" s="74">
        <v>59</v>
      </c>
      <c r="L29" s="74">
        <v>0</v>
      </c>
      <c r="M29" s="74">
        <v>0</v>
      </c>
      <c r="N29" s="74">
        <v>0</v>
      </c>
      <c r="O29" s="74">
        <v>0</v>
      </c>
      <c r="P29" s="74">
        <v>1</v>
      </c>
      <c r="Q29" s="74">
        <v>0</v>
      </c>
      <c r="R29" s="75">
        <v>61</v>
      </c>
      <c r="S29">
        <v>61</v>
      </c>
      <c r="T29" s="61">
        <v>21</v>
      </c>
      <c r="U29" s="62" t="s">
        <v>226</v>
      </c>
      <c r="V29" s="74">
        <v>27</v>
      </c>
      <c r="W29" s="74">
        <v>61</v>
      </c>
      <c r="X29" s="75">
        <v>61</v>
      </c>
      <c r="Y29" s="63">
        <v>1.2592592592592591</v>
      </c>
      <c r="Z29" s="63">
        <v>0</v>
      </c>
      <c r="AA29" s="64">
        <v>2.9601591692143448E-3</v>
      </c>
    </row>
    <row r="30" spans="2:27" x14ac:dyDescent="0.3">
      <c r="B30" s="15"/>
      <c r="D30" s="15"/>
      <c r="G30">
        <v>62</v>
      </c>
      <c r="H30" s="61">
        <v>22</v>
      </c>
      <c r="I30" s="66" t="s">
        <v>159</v>
      </c>
      <c r="J30" s="74">
        <v>22</v>
      </c>
      <c r="K30" s="74">
        <v>2</v>
      </c>
      <c r="L30" s="74">
        <v>0</v>
      </c>
      <c r="M30" s="74">
        <v>2</v>
      </c>
      <c r="N30" s="74">
        <v>4</v>
      </c>
      <c r="O30" s="74">
        <v>0</v>
      </c>
      <c r="P30" s="74">
        <v>0</v>
      </c>
      <c r="Q30" s="74">
        <v>0</v>
      </c>
      <c r="R30" s="75">
        <v>30</v>
      </c>
      <c r="S30">
        <v>62</v>
      </c>
      <c r="T30" s="61">
        <v>22</v>
      </c>
      <c r="U30" s="66" t="s">
        <v>159</v>
      </c>
      <c r="V30" s="74">
        <v>7</v>
      </c>
      <c r="W30" s="74">
        <v>30</v>
      </c>
      <c r="X30" s="76">
        <v>30</v>
      </c>
      <c r="Y30" s="63">
        <v>3.2857142857142856</v>
      </c>
      <c r="Z30" s="63">
        <v>0</v>
      </c>
      <c r="AA30" s="64">
        <v>1.4558159848595137E-3</v>
      </c>
    </row>
    <row r="31" spans="2:27" x14ac:dyDescent="0.3">
      <c r="B31" s="16"/>
      <c r="D31" s="16"/>
      <c r="E31" s="16"/>
      <c r="F31" s="16"/>
      <c r="G31">
        <v>60</v>
      </c>
      <c r="H31" s="61">
        <v>23</v>
      </c>
      <c r="I31" s="62" t="s">
        <v>81</v>
      </c>
      <c r="J31" s="74">
        <v>0</v>
      </c>
      <c r="K31" s="74">
        <v>13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5">
        <v>13</v>
      </c>
      <c r="S31">
        <v>60</v>
      </c>
      <c r="T31" s="61">
        <v>23</v>
      </c>
      <c r="U31" s="62" t="s">
        <v>81</v>
      </c>
      <c r="V31" s="74">
        <v>13</v>
      </c>
      <c r="W31" s="74">
        <v>13</v>
      </c>
      <c r="X31" s="75">
        <v>13</v>
      </c>
      <c r="Y31" s="63">
        <v>0</v>
      </c>
      <c r="Z31" s="63">
        <v>0</v>
      </c>
      <c r="AA31" s="64">
        <v>6.3085359343912262E-4</v>
      </c>
    </row>
    <row r="32" spans="2:27" ht="13.8" customHeight="1" x14ac:dyDescent="0.3">
      <c r="G32">
        <v>64</v>
      </c>
      <c r="H32" s="61">
        <v>24</v>
      </c>
      <c r="I32" s="62" t="s">
        <v>242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5">
        <v>0</v>
      </c>
      <c r="S32">
        <v>64</v>
      </c>
      <c r="T32" s="61">
        <v>24</v>
      </c>
      <c r="U32" s="62" t="s">
        <v>242</v>
      </c>
      <c r="V32" s="322">
        <v>0</v>
      </c>
      <c r="W32" s="322">
        <v>0</v>
      </c>
      <c r="X32" s="75">
        <v>0</v>
      </c>
      <c r="Y32" s="63"/>
      <c r="Z32" s="63"/>
      <c r="AA32" s="64">
        <v>0</v>
      </c>
    </row>
    <row r="33" spans="8:27" ht="14.4" customHeight="1" x14ac:dyDescent="0.3">
      <c r="H33" s="364" t="s">
        <v>77</v>
      </c>
      <c r="I33" s="365"/>
      <c r="J33" s="77">
        <v>10731</v>
      </c>
      <c r="K33" s="77">
        <v>1325</v>
      </c>
      <c r="L33" s="77">
        <v>6024</v>
      </c>
      <c r="M33" s="77">
        <v>2265</v>
      </c>
      <c r="N33" s="77">
        <v>89</v>
      </c>
      <c r="O33" s="77">
        <v>99</v>
      </c>
      <c r="P33" s="77">
        <v>14</v>
      </c>
      <c r="Q33" s="77">
        <v>60</v>
      </c>
      <c r="R33" s="78">
        <v>20607</v>
      </c>
      <c r="S33">
        <v>33</v>
      </c>
      <c r="T33" s="202">
        <v>25</v>
      </c>
      <c r="U33" s="44" t="s">
        <v>65</v>
      </c>
      <c r="V33" s="79">
        <v>3208</v>
      </c>
      <c r="W33" s="279">
        <v>3219</v>
      </c>
      <c r="X33" s="79">
        <v>0</v>
      </c>
      <c r="Y33" s="46">
        <v>-1</v>
      </c>
      <c r="Z33" s="46">
        <v>-1</v>
      </c>
      <c r="AA33" s="47">
        <v>0</v>
      </c>
    </row>
    <row r="34" spans="8:27" ht="14.4" customHeight="1" x14ac:dyDescent="0.3">
      <c r="R34" s="272" t="s">
        <v>224</v>
      </c>
      <c r="S34" s="22">
        <v>58</v>
      </c>
      <c r="T34" s="202">
        <v>26</v>
      </c>
      <c r="U34" s="44" t="s">
        <v>76</v>
      </c>
      <c r="V34" s="79">
        <v>59</v>
      </c>
      <c r="W34" s="279">
        <v>56</v>
      </c>
      <c r="X34" s="79">
        <v>0</v>
      </c>
      <c r="Y34" s="46">
        <v>-1</v>
      </c>
      <c r="Z34" s="46">
        <v>-1</v>
      </c>
      <c r="AA34" s="47">
        <v>0</v>
      </c>
    </row>
    <row r="35" spans="8:27" ht="14.4" customHeight="1" x14ac:dyDescent="0.3">
      <c r="R35" s="271" t="s">
        <v>116</v>
      </c>
      <c r="S35" s="22">
        <v>63</v>
      </c>
      <c r="T35" s="315">
        <v>27</v>
      </c>
      <c r="U35" s="316" t="s">
        <v>160</v>
      </c>
      <c r="V35" s="320">
        <v>0</v>
      </c>
      <c r="W35" s="321">
        <v>9</v>
      </c>
      <c r="X35" s="320">
        <v>0</v>
      </c>
      <c r="Y35" s="318" t="s">
        <v>229</v>
      </c>
      <c r="Z35" s="318">
        <v>-1</v>
      </c>
      <c r="AA35" s="319">
        <v>0</v>
      </c>
    </row>
    <row r="36" spans="8:27" ht="14.4" customHeight="1" x14ac:dyDescent="0.3">
      <c r="T36" s="363" t="s">
        <v>77</v>
      </c>
      <c r="U36" s="363"/>
      <c r="V36" s="97">
        <v>19942</v>
      </c>
      <c r="W36" s="97">
        <v>20829</v>
      </c>
      <c r="X36" s="97">
        <v>20607</v>
      </c>
      <c r="Y36" s="96">
        <v>3.3346705445792768E-2</v>
      </c>
      <c r="Z36" s="96">
        <v>-1.0658216909117058E-2</v>
      </c>
      <c r="AA36" s="96">
        <v>1</v>
      </c>
    </row>
    <row r="37" spans="8:27" ht="14.4" customHeight="1" x14ac:dyDescent="0.3">
      <c r="AA37" s="272" t="s">
        <v>224</v>
      </c>
    </row>
    <row r="38" spans="8:27" ht="14.4" customHeight="1" x14ac:dyDescent="0.3">
      <c r="AA38" s="271" t="s">
        <v>240</v>
      </c>
    </row>
    <row r="39" spans="8:27" ht="14.4" customHeight="1" x14ac:dyDescent="0.3">
      <c r="AA39" s="285" t="s">
        <v>238</v>
      </c>
    </row>
    <row r="40" spans="8:27" ht="14.4" customHeight="1" x14ac:dyDescent="0.3">
      <c r="AA40" s="271" t="s">
        <v>239</v>
      </c>
    </row>
    <row r="42" spans="8:27" ht="14.4" customHeight="1" x14ac:dyDescent="0.3">
      <c r="U42" s="269" t="s">
        <v>228</v>
      </c>
    </row>
    <row r="43" spans="8:27" ht="14.4" customHeight="1" x14ac:dyDescent="0.3">
      <c r="U43" s="305" t="s">
        <v>233</v>
      </c>
    </row>
  </sheetData>
  <sortState ref="G10:R33">
    <sortCondition descending="1" ref="R10:R33"/>
  </sortState>
  <mergeCells count="6">
    <mergeCell ref="T6:AA6"/>
    <mergeCell ref="T8:U8"/>
    <mergeCell ref="H6:R6"/>
    <mergeCell ref="H8:I8"/>
    <mergeCell ref="T36:U36"/>
    <mergeCell ref="H33:I33"/>
  </mergeCells>
  <conditionalFormatting sqref="Y9:Z32">
    <cfRule type="cellIs" dxfId="11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F29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FICs_FCP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Asofiduciarias</cp:lastModifiedBy>
  <cp:lastPrinted>2017-05-31T16:10:42Z</cp:lastPrinted>
  <dcterms:created xsi:type="dcterms:W3CDTF">2016-06-08T14:40:49Z</dcterms:created>
  <dcterms:modified xsi:type="dcterms:W3CDTF">2018-09-05T20:58:07Z</dcterms:modified>
</cp:coreProperties>
</file>